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135" windowWidth="11340" windowHeight="6285" tabRatio="800" activeTab="0"/>
  </bookViews>
  <sheets>
    <sheet name="Инструкция" sheetId="1" r:id="rId1"/>
    <sheet name="ф1" sheetId="2" r:id="rId2"/>
    <sheet name="ф2" sheetId="3" r:id="rId3"/>
    <sheet name="СПФС" sheetId="4" r:id="rId4"/>
    <sheet name="ПОСБ" sheetId="5" r:id="rId5"/>
    <sheet name="ПРНТ" sheetId="6" r:id="rId6"/>
    <sheet name="ПФУ" sheetId="7" r:id="rId7"/>
    <sheet name="ППС" sheetId="8" r:id="rId8"/>
    <sheet name="ПДА" sheetId="9" r:id="rId9"/>
    <sheet name="АУНБ" sheetId="10" r:id="rId10"/>
    <sheet name="ГР" sheetId="11" r:id="rId11"/>
  </sheets>
  <externalReferences>
    <externalReference r:id="rId14"/>
  </externalReferences>
  <definedNames>
    <definedName name="na1">#REF!</definedName>
    <definedName name="TABLE" localSheetId="3">'СПФС'!#REF!</definedName>
    <definedName name="TABLE_2" localSheetId="3">'СПФС'!#REF!</definedName>
    <definedName name="TABLE_3" localSheetId="3">'СПФС'!#REF!</definedName>
    <definedName name="TABLE_4" localSheetId="3">'СПФС'!#REF!</definedName>
    <definedName name="TABLE_5" localSheetId="3">'СПФС'!#REF!</definedName>
    <definedName name="XEX10" localSheetId="3">'СПФС'!#REF!</definedName>
    <definedName name="Баланс1">'[1]2'!$B$18</definedName>
    <definedName name="Баланс2">'[1]2'!$C$18</definedName>
    <definedName name="Итого">'[1]2'!$F$18</definedName>
    <definedName name="_xlnm.Print_Area" localSheetId="0">'Инструкция'!#REF!,'Инструкция'!$B$3:$H$76</definedName>
  </definedNames>
  <calcPr fullCalcOnLoad="1"/>
</workbook>
</file>

<file path=xl/sharedStrings.xml><?xml version="1.0" encoding="utf-8"?>
<sst xmlns="http://schemas.openxmlformats.org/spreadsheetml/2006/main" count="558" uniqueCount="407">
  <si>
    <t>1)  доступность исходной информации и простота расчета оценочных показателей;</t>
  </si>
  <si>
    <t>2)  устранение дублирующих коэффициентов, то есть коэффициентов, связанных очевидной линейной зависимостью.</t>
  </si>
  <si>
    <t>Зона риска</t>
  </si>
  <si>
    <t>ниже 0,5</t>
  </si>
  <si>
    <t>0,5-0,65</t>
  </si>
  <si>
    <t>0,65-0,8</t>
  </si>
  <si>
    <t>выше 0,8</t>
  </si>
  <si>
    <t>0,8-0,5</t>
  </si>
  <si>
    <t>0,5-0,2</t>
  </si>
  <si>
    <t>ниже 0,2</t>
  </si>
  <si>
    <t>выше 0,15</t>
  </si>
  <si>
    <t>0,1-0,05</t>
  </si>
  <si>
    <t>ниже 0,05</t>
  </si>
  <si>
    <t>0,2-0,3</t>
  </si>
  <si>
    <t>0,3-0,4</t>
  </si>
  <si>
    <t>выше 0,4</t>
  </si>
  <si>
    <t>ниже 0,7</t>
  </si>
  <si>
    <t>0,7-0,85</t>
  </si>
  <si>
    <t>0,85-1,0</t>
  </si>
  <si>
    <t>выше 1,0</t>
  </si>
  <si>
    <t>ниже 0,4</t>
  </si>
  <si>
    <t>0,4-0,6</t>
  </si>
  <si>
    <t>0,6-0,8</t>
  </si>
  <si>
    <t>ниже 2,0</t>
  </si>
  <si>
    <t>2,0-3,0</t>
  </si>
  <si>
    <t>3,0-4,0</t>
  </si>
  <si>
    <t>выше 4,0</t>
  </si>
  <si>
    <t>ниже 0,8</t>
  </si>
  <si>
    <t>0,8-0,9</t>
  </si>
  <si>
    <t>0,9-1,0</t>
  </si>
  <si>
    <t>ниже 1,2</t>
  </si>
  <si>
    <t>1,2-1,5</t>
  </si>
  <si>
    <t>1,5-1,8</t>
  </si>
  <si>
    <t>выше 1,8</t>
  </si>
  <si>
    <t>0,05-0,1</t>
  </si>
  <si>
    <t>0,1-0,15</t>
  </si>
  <si>
    <t>ниже 1,0</t>
  </si>
  <si>
    <t>1,0-0,5</t>
  </si>
  <si>
    <t>1,5-2,0</t>
  </si>
  <si>
    <t>выше 2,0</t>
  </si>
  <si>
    <t>ниже 0,07</t>
  </si>
  <si>
    <t>0,07-0,15</t>
  </si>
  <si>
    <t>0,15-0,2</t>
  </si>
  <si>
    <t>выше 0,2</t>
  </si>
  <si>
    <t>ниже 0,1</t>
  </si>
  <si>
    <t>0,1-0,2</t>
  </si>
  <si>
    <t>выше 0,3</t>
  </si>
  <si>
    <t>ниже 0,15</t>
  </si>
  <si>
    <t>0,15-0,3</t>
  </si>
  <si>
    <t>Состояние предприятия</t>
  </si>
  <si>
    <t>Финансовой устойчивости</t>
  </si>
  <si>
    <t>Деловой активности</t>
  </si>
  <si>
    <t>изменение</t>
  </si>
  <si>
    <t>Название показателя</t>
  </si>
  <si>
    <t>Зона опасности</t>
  </si>
  <si>
    <t>Зона стабильности</t>
  </si>
  <si>
    <t>Зона благополучия</t>
  </si>
  <si>
    <r>
      <t xml:space="preserve">5. </t>
    </r>
    <r>
      <rPr>
        <b/>
        <sz val="10"/>
        <rFont val="Arial Cyr"/>
        <family val="0"/>
      </rPr>
      <t>Показатели рентабельности</t>
    </r>
  </si>
  <si>
    <t>Платежеспособности</t>
  </si>
  <si>
    <t>Оценки структуры баланса</t>
  </si>
  <si>
    <t>интервал оценки</t>
  </si>
  <si>
    <t>Рентабельности</t>
  </si>
  <si>
    <t>0,15-0,1</t>
  </si>
  <si>
    <t>Прочие внеоборотные активы</t>
  </si>
  <si>
    <t>Итого по разделу I</t>
  </si>
  <si>
    <t>II. Оборотные активы</t>
  </si>
  <si>
    <t>Запасы</t>
  </si>
  <si>
    <t>Прочие оборотные активы</t>
  </si>
  <si>
    <t>Итого по разделу II</t>
  </si>
  <si>
    <t>Итого по разделу III</t>
  </si>
  <si>
    <t>Итого по разделу IV</t>
  </si>
  <si>
    <t>Итого по разделу V</t>
  </si>
  <si>
    <t>Кредиторская задолженность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</si>
  <si>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</si>
  <si>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</si>
  <si>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</si>
  <si>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</si>
  <si>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Прочие операционные доходы</t>
  </si>
  <si>
    <t>Прочие операционные расходы</t>
  </si>
  <si>
    <t>Прочие внереализационные расходы</t>
  </si>
  <si>
    <t>Прочие внереализационные доходы</t>
  </si>
  <si>
    <t>Наименование показателя</t>
  </si>
  <si>
    <t>I. Внеоборотные активы</t>
  </si>
  <si>
    <t>Сводные показатели финансового состояния</t>
  </si>
  <si>
    <t>значение показателя</t>
  </si>
  <si>
    <t>Ф2 - Отчет о прибылях и убытках</t>
  </si>
  <si>
    <t>Ф1 - Баланс предприятия</t>
  </si>
  <si>
    <t>Исходные формы для заполнения:</t>
  </si>
  <si>
    <t>На основе введенных данных расчитываются следующие таблицы:</t>
  </si>
  <si>
    <t xml:space="preserve">   Анализ финансовых коэффициентов производится путем сравнения полученных значений с рекомендуемыми нормативными величинами, играющими роль пороговых нормативов. Чем удаленнее значения коэффициентов от нормативного уровня, тем ниже степень финансового благополучия предприятия и выше риск попадания в категорию несостоятельных предприятий.</t>
  </si>
  <si>
    <t xml:space="preserve">   Отбор финансовых коэффициентов осуществляется с ориентацией на следующие критерии:</t>
  </si>
  <si>
    <t xml:space="preserve">   В результате отбираются 16 наиболее значимых коэффициентов, дающих емкое и полное представление о финансово-экономическом положении предприятия. Все коэффициенты разбиты на 5 групп в соответствии с наиболее существенными характеристиками финансово-экономического состояния.</t>
  </si>
  <si>
    <t xml:space="preserve">   Производится расчет показателей, их распределение по зонам риска дает первичное представление о финансовом положении предприятия.</t>
  </si>
  <si>
    <t xml:space="preserve">   На основе этих данных делаются выводы о состоянии предприятия.</t>
  </si>
  <si>
    <t>ОТЧЕТ О ПРИБЫЛЯХ И УБЫТКАХ</t>
  </si>
  <si>
    <t>Форма №2 по ОКУД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</si>
  <si>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</si>
  <si>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</si>
  <si>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</si>
  <si>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</si>
  <si>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</si>
  <si>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</si>
  <si>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ОКДП</t>
  </si>
  <si>
    <t>Организационно-правовая форма / форма собственности</t>
  </si>
  <si>
    <t>по ОКОПФ / ОКФС</t>
  </si>
  <si>
    <t>Единица измерения</t>
  </si>
  <si>
    <t>по ОКЕИ</t>
  </si>
  <si>
    <t>Код строки</t>
  </si>
  <si>
    <t>За отчетный период</t>
  </si>
  <si>
    <t>За аналогичный период предыдущего года</t>
  </si>
  <si>
    <t>1</t>
  </si>
  <si>
    <t>2</t>
  </si>
  <si>
    <t>3</t>
  </si>
  <si>
    <t>4</t>
  </si>
  <si>
    <t>I. Доходы и расходы по обычным видам деятельности</t>
  </si>
  <si>
    <t>Выручка (нетто) от реализации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</si>
  <si>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</si>
  <si>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 xml:space="preserve">     в том числе от продажи:</t>
  </si>
  <si>
    <t>011</t>
  </si>
  <si>
    <t>012</t>
  </si>
  <si>
    <t>013</t>
  </si>
  <si>
    <t>Себестоимость проданных товаров, продукции, работ, услуг</t>
  </si>
  <si>
    <t>020</t>
  </si>
  <si>
    <t xml:space="preserve">     в том числе проданных:</t>
  </si>
  <si>
    <t>021</t>
  </si>
  <si>
    <t>022</t>
  </si>
  <si>
    <t>023</t>
  </si>
  <si>
    <t>Валовая прибыль</t>
  </si>
  <si>
    <t>029</t>
  </si>
  <si>
    <t>030</t>
  </si>
  <si>
    <t>040</t>
  </si>
  <si>
    <t>Прибыль (убыток) от продаж (строки 010-020-030-040)</t>
  </si>
  <si>
    <t>050</t>
  </si>
  <si>
    <t>II. Операционные доходы и расходы</t>
  </si>
  <si>
    <t>060</t>
  </si>
  <si>
    <t>070</t>
  </si>
  <si>
    <t xml:space="preserve">Доходы от участия в других организациях </t>
  </si>
  <si>
    <t>080</t>
  </si>
  <si>
    <t>090</t>
  </si>
  <si>
    <t>100</t>
  </si>
  <si>
    <t>III. Внереализационные доходы и расходы</t>
  </si>
  <si>
    <t>120</t>
  </si>
  <si>
    <t>130</t>
  </si>
  <si>
    <t>Прибыль (убыток) до налогообложения (строки (050 + 060- 070+ 080 +090 -100+ 120- 130))</t>
  </si>
  <si>
    <t>140</t>
  </si>
  <si>
    <t xml:space="preserve">Налог на прибыль и иные аналогичные обязательные платежи </t>
  </si>
  <si>
    <t>150</t>
  </si>
  <si>
    <t>Прибыль (убыток) от обычной деятельности</t>
  </si>
  <si>
    <t>160</t>
  </si>
  <si>
    <t>IV. Чрезвычайные доходы и расходы</t>
  </si>
  <si>
    <t>Чрезвычайные доходы</t>
  </si>
  <si>
    <t>170</t>
  </si>
  <si>
    <t>Чрезвычайные расходы</t>
  </si>
  <si>
    <t>180</t>
  </si>
  <si>
    <t>Чистая прибыль (нераспределенная прибыль (убыток) отчетного периода (строки (160 +170 - 180))</t>
  </si>
  <si>
    <t>190</t>
  </si>
  <si>
    <t>210</t>
  </si>
  <si>
    <t>220</t>
  </si>
  <si>
    <t>230</t>
  </si>
  <si>
    <t>240</t>
  </si>
  <si>
    <t>250</t>
  </si>
  <si>
    <t>Х</t>
  </si>
  <si>
    <t>260</t>
  </si>
  <si>
    <t>270</t>
  </si>
  <si>
    <t>БУХГАЛТЕРСКИЙ БАЛАНС</t>
  </si>
  <si>
    <t>Форма №1 по ОКУД</t>
  </si>
  <si>
    <t>Адрес</t>
  </si>
  <si>
    <t xml:space="preserve">  .  .  </t>
  </si>
  <si>
    <t>АКТИВ</t>
  </si>
  <si>
    <t>Код
строки</t>
  </si>
  <si>
    <t>На начало отчетного года</t>
  </si>
  <si>
    <t>На конец отчетного периода</t>
  </si>
  <si>
    <t>Нематериальные активы (04, 05)</t>
  </si>
  <si>
    <t>110</t>
  </si>
  <si>
    <t xml:space="preserve">     в том числе:</t>
  </si>
  <si>
    <t>патенты, лицензии, товарные знаки (знаки обслуживания), иные аналогичные с перечисленными права и активы</t>
  </si>
  <si>
    <t>111</t>
  </si>
  <si>
    <t>организационные расходы</t>
  </si>
  <si>
    <t>112</t>
  </si>
  <si>
    <t>деловая репутация организации</t>
  </si>
  <si>
    <t>113</t>
  </si>
  <si>
    <t>Основные средства (01, 02), в том числе:</t>
  </si>
  <si>
    <t>земельные участки и объекты природопользования</t>
  </si>
  <si>
    <t>121</t>
  </si>
  <si>
    <t>здания, машины и оборудование</t>
  </si>
  <si>
    <t>122</t>
  </si>
  <si>
    <t>Незавершенное строительство (07, 08, 16)</t>
  </si>
  <si>
    <t>Доходные вложения в материальные ценности (03, 02)</t>
  </si>
  <si>
    <t>135</t>
  </si>
  <si>
    <t>имущество для передачи в лизинг</t>
  </si>
  <si>
    <t>136</t>
  </si>
  <si>
    <t>имущество, предоставляемое по договору проката</t>
  </si>
  <si>
    <t>137</t>
  </si>
  <si>
    <t>Долгострочные финансовые вложения (58, 59)</t>
  </si>
  <si>
    <t>инвестиции в дочерние общества</t>
  </si>
  <si>
    <t>141</t>
  </si>
  <si>
    <t>инвестиции в зависимые общества</t>
  </si>
  <si>
    <t>142</t>
  </si>
  <si>
    <t>инвестиции в другие организации</t>
  </si>
  <si>
    <t>143</t>
  </si>
  <si>
    <t>займы, предоставленные организациям на срок более 12 месяцев</t>
  </si>
  <si>
    <t>144</t>
  </si>
  <si>
    <t>прочие долгосрочные финансовые вложения</t>
  </si>
  <si>
    <t>145</t>
  </si>
  <si>
    <t>сырье, материалы и другие аналогичные ценности (10, 14, 16)</t>
  </si>
  <si>
    <t>211</t>
  </si>
  <si>
    <t>животные на выращивании и откорме (11)</t>
  </si>
  <si>
    <t>212</t>
  </si>
  <si>
    <t>затраты в незавершенном производстве (издержках обращения) (20, 21,
 23, 29, 44, 46)</t>
  </si>
  <si>
    <t>213</t>
  </si>
  <si>
    <t>готовая продукция и товары для перепродажи (16, 41, 43)</t>
  </si>
  <si>
    <t>214</t>
  </si>
  <si>
    <t>товары отгруженные (45)</t>
  </si>
  <si>
    <t>215</t>
  </si>
  <si>
    <t>расходы будущих периодов (97)</t>
  </si>
  <si>
    <t>216</t>
  </si>
  <si>
    <t>прочие запасы и затраты</t>
  </si>
  <si>
    <t>217</t>
  </si>
  <si>
    <t>Налог на добавленную стоимость по приобретенным ценностям (19)</t>
  </si>
  <si>
    <t>Дебиторская задолженность (платежи по которой ожидаются более чем через 12 месяцев после отчетной даты)</t>
  </si>
  <si>
    <t>покупатели и заказчики (62, 63, 76)</t>
  </si>
  <si>
    <t>231</t>
  </si>
  <si>
    <t>векселя к получению (62)</t>
  </si>
  <si>
    <t>232</t>
  </si>
  <si>
    <t>задолженность дочерних и зависимых обществ</t>
  </si>
  <si>
    <t>233</t>
  </si>
  <si>
    <t>авансы выданные (60)</t>
  </si>
  <si>
    <t>234</t>
  </si>
  <si>
    <t>прочие дебиторы</t>
  </si>
  <si>
    <t>235</t>
  </si>
  <si>
    <t>Дебиторская задолженность (платежи по которой ожидаются в течение 12 месяцев после отчетной даты)</t>
  </si>
  <si>
    <t>241</t>
  </si>
  <si>
    <t>242</t>
  </si>
  <si>
    <t>243</t>
  </si>
  <si>
    <t>задолженность участников (учредителей) по взносам в уставный капитал (75)</t>
  </si>
  <si>
    <t>244</t>
  </si>
  <si>
    <t>245</t>
  </si>
  <si>
    <t>246</t>
  </si>
  <si>
    <t>Краткосрочные финансовые вложения (58, 59, 81)</t>
  </si>
  <si>
    <t>займы, предоставленные организациям на срок менее 12 месяцев</t>
  </si>
  <si>
    <t>251</t>
  </si>
  <si>
    <t>собственные акции, выкупленные у акционеров</t>
  </si>
  <si>
    <t>252</t>
  </si>
  <si>
    <t>прочие краткосрочные финансовые вложения</t>
  </si>
  <si>
    <t>253</t>
  </si>
  <si>
    <t>Денежные средства, в том числе:</t>
  </si>
  <si>
    <t>касса (50)</t>
  </si>
  <si>
    <t>261</t>
  </si>
  <si>
    <t>расчетные счета (51)</t>
  </si>
  <si>
    <t>262</t>
  </si>
  <si>
    <t>валютные счета (52)</t>
  </si>
  <si>
    <t>263</t>
  </si>
  <si>
    <t>прочие денежные средства (55, 57)</t>
  </si>
  <si>
    <t>264</t>
  </si>
  <si>
    <t>290</t>
  </si>
  <si>
    <t>БАЛАНС (сумма строк 190 + 290)</t>
  </si>
  <si>
    <t>300</t>
  </si>
  <si>
    <t>ПАССИВ</t>
  </si>
  <si>
    <t>III. Капитал и резервы</t>
  </si>
  <si>
    <t>Уставный капитал (80)</t>
  </si>
  <si>
    <t>410</t>
  </si>
  <si>
    <t>Добавочный капитал (83)</t>
  </si>
  <si>
    <t>420</t>
  </si>
  <si>
    <t>Резервный капитал (82)</t>
  </si>
  <si>
    <t>430</t>
  </si>
  <si>
    <t>резервные фонды, образованные в соотвествии с законодательством</t>
  </si>
  <si>
    <t>431</t>
  </si>
  <si>
    <t>резервы, образованные в соответствии с учредительными документами</t>
  </si>
  <si>
    <t>432</t>
  </si>
  <si>
    <t>Целевые финансирование и поступления (86)</t>
  </si>
  <si>
    <t>450</t>
  </si>
  <si>
    <t>Нераспределенная прибыль прошлых лет (84)</t>
  </si>
  <si>
    <t>460</t>
  </si>
  <si>
    <t>Непокрытый убыток прошлых лет (84)</t>
  </si>
  <si>
    <t>465</t>
  </si>
  <si>
    <t>Нераспределенная прибыль отчетного года (84)</t>
  </si>
  <si>
    <t>470</t>
  </si>
  <si>
    <t>Непокрытый убыток отчетного года (84)</t>
  </si>
  <si>
    <t>475</t>
  </si>
  <si>
    <t>490</t>
  </si>
  <si>
    <t>IV. Долгосрочные обязательства</t>
  </si>
  <si>
    <t>Займы и кредиты  (67)</t>
  </si>
  <si>
    <t>510</t>
  </si>
  <si>
    <t>кредиты банков, подлежащие погашению более чем через 12 месяцев после отчетной даты</t>
  </si>
  <si>
    <t>511</t>
  </si>
  <si>
    <t>займы, подлежащие погашению более чем через 12 месяцев после отчетной даты</t>
  </si>
  <si>
    <t>512</t>
  </si>
  <si>
    <t>Прочие долгосрочные обязательства</t>
  </si>
  <si>
    <t>520</t>
  </si>
  <si>
    <t>590</t>
  </si>
  <si>
    <t>V. Краткосрочные обязательства</t>
  </si>
  <si>
    <t>Займы и кредиты (66)</t>
  </si>
  <si>
    <t>610</t>
  </si>
  <si>
    <t>кредиты банков, подлежащие погашению в течение 12 месяцев после отчетной даты</t>
  </si>
  <si>
    <t>611</t>
  </si>
  <si>
    <t>займы, подлежащие погашению в течение 12 месяцев после отчетной даты</t>
  </si>
  <si>
    <t>612</t>
  </si>
  <si>
    <t>620</t>
  </si>
  <si>
    <t>поставщики и подрядчики (60, 76)</t>
  </si>
  <si>
    <t>621</t>
  </si>
  <si>
    <t>векселя к уплате (60)</t>
  </si>
  <si>
    <t>622</t>
  </si>
  <si>
    <t>задолженность перед дочерними и зависимыми обществами</t>
  </si>
  <si>
    <t>623</t>
  </si>
  <si>
    <t>задолженность перед персоналом организации (70)</t>
  </si>
  <si>
    <t>624</t>
  </si>
  <si>
    <t>задолженность перед государственными внебюджетными фондами (69)</t>
  </si>
  <si>
    <t>625</t>
  </si>
  <si>
    <t>задолженность перед бюджетом (68)</t>
  </si>
  <si>
    <t>626</t>
  </si>
  <si>
    <t>авансы полученные (62)</t>
  </si>
  <si>
    <t>627</t>
  </si>
  <si>
    <t>прочие кредиторы</t>
  </si>
  <si>
    <t>628</t>
  </si>
  <si>
    <t>Задолженность участникам (учредителям) по выплате доходов (75)</t>
  </si>
  <si>
    <t>630</t>
  </si>
  <si>
    <t>Доходы будущих периодов (98)</t>
  </si>
  <si>
    <t>640</t>
  </si>
  <si>
    <t>Резервы предстоящих расходов (96)</t>
  </si>
  <si>
    <t>650</t>
  </si>
  <si>
    <t>Прочие краткосрочные обязательства</t>
  </si>
  <si>
    <t>660</t>
  </si>
  <si>
    <t>690</t>
  </si>
  <si>
    <t>БАЛАНС (сумма строк 490 + 590 + 690)</t>
  </si>
  <si>
    <t>700</t>
  </si>
  <si>
    <t>Форма 0710001 с.4</t>
  </si>
  <si>
    <t>Коэффициент независимости или автономности</t>
  </si>
  <si>
    <t>Коэффициент соотношения привлеченных и собственных средств</t>
  </si>
  <si>
    <t>Коэффициент дебиторской задолженности</t>
  </si>
  <si>
    <t>Коэффициент абсолютной ликвидности</t>
  </si>
  <si>
    <t>Промежуточный коэффициент покрытия</t>
  </si>
  <si>
    <t>Коэффициент обеспеченности запасами краткосрочных обязательств</t>
  </si>
  <si>
    <t>Коэффициент текущей ликвидности</t>
  </si>
  <si>
    <t>Коэффициент обеспеченности собственными средствами</t>
  </si>
  <si>
    <t>Коэффициент соотношения чистых активов и уставного капитала</t>
  </si>
  <si>
    <t>Общий коэффициент оборачиваемости</t>
  </si>
  <si>
    <t>Коэффициент оборачиваемости запасов</t>
  </si>
  <si>
    <t>Коэффициент оборачиваемости собственных средств</t>
  </si>
  <si>
    <t>Коэффициент рентабельности использования всего капитала</t>
  </si>
  <si>
    <t>Коэффициент использования собственных средств</t>
  </si>
  <si>
    <t>Коэффициент рентабельности продаж</t>
  </si>
  <si>
    <t>Коэффициент рентабельности по текущим затратам</t>
  </si>
  <si>
    <t>Показатели платежеспособности</t>
  </si>
  <si>
    <t>Показатели финансовой устойчивости</t>
  </si>
  <si>
    <t>Показатели оценки структуры баланса</t>
  </si>
  <si>
    <t>Показатели рентабельности</t>
  </si>
  <si>
    <t>Показатели деловой активности</t>
  </si>
  <si>
    <t>Показатель</t>
  </si>
  <si>
    <t>Нематериальные активы</t>
  </si>
  <si>
    <t>Основные средства</t>
  </si>
  <si>
    <t>Денежные средства</t>
  </si>
  <si>
    <t>Добавочный капитал</t>
  </si>
  <si>
    <t>Резервный капитал</t>
  </si>
  <si>
    <t>Целевые финансирование и поступления</t>
  </si>
  <si>
    <t>Нераспределенная прибыль прошлых лет</t>
  </si>
  <si>
    <t>Статья</t>
  </si>
  <si>
    <t>Всего активов</t>
  </si>
  <si>
    <t>Уставный капитал</t>
  </si>
  <si>
    <t>Всего пассивов</t>
  </si>
  <si>
    <t>%</t>
  </si>
  <si>
    <t xml:space="preserve">Абсолютная  величина </t>
  </si>
  <si>
    <t>Удельный   вес</t>
  </si>
  <si>
    <t>Изменение    денежных    средств</t>
  </si>
  <si>
    <t>Анализ уплотненного нетто-баланса</t>
  </si>
  <si>
    <t>Доходные вложения в материальные ценности</t>
  </si>
  <si>
    <t>Долгострочные финансовые вложения</t>
  </si>
  <si>
    <t>Налог на добавленную стоимость по приобретенным ценностям</t>
  </si>
  <si>
    <t>Краткосрочные финансовые вложения</t>
  </si>
  <si>
    <t>Непокрытый убыток прошлых лет</t>
  </si>
  <si>
    <t>Займы и кредиты</t>
  </si>
  <si>
    <t>Задолженность участникам (учредителям) по выплате доходов</t>
  </si>
  <si>
    <t>Доходы будущих периодов</t>
  </si>
  <si>
    <t>Резервы предстоящих расходов</t>
  </si>
  <si>
    <t>На начало года</t>
  </si>
  <si>
    <t>на начало года</t>
  </si>
  <si>
    <t>на конец отчетного периода</t>
  </si>
  <si>
    <t xml:space="preserve">  % изменения абс.вел-ны</t>
  </si>
  <si>
    <t xml:space="preserve"> удельный вес</t>
  </si>
  <si>
    <t xml:space="preserve"> абс. величина</t>
  </si>
  <si>
    <t>ВОЗВРАТ</t>
  </si>
  <si>
    <t>СПФС</t>
  </si>
  <si>
    <t>ПФУ</t>
  </si>
  <si>
    <t>ППС</t>
  </si>
  <si>
    <t>ПОСБ</t>
  </si>
  <si>
    <t>ПРНТ</t>
  </si>
  <si>
    <t>АУНБ</t>
  </si>
  <si>
    <t xml:space="preserve">   Спектр-балльный метод (Авторы методики: Салов А.Н., Маслов В.Г.) является наиболее надежным методом финансово - экономического анализа. Его суть заключается в проведении анализа финансовых коэффициентов путем сравнения полученных значений с нормативными величинами, используется при этом система “разнесения” этих значений по зонам удаляемости от оптимального уровня. Значение показателей сводится в типовую таблицу</t>
  </si>
  <si>
    <t xml:space="preserve">   Следующим шагом является сведение нескольких показателей каждой группы к одному результирующему параметру . Таким образом, каждая сторона деятельности предприятия квалифицируется некоторой обобщенной оценкой. На основе этих данных делаются выводы о состоянии предприятия.</t>
  </si>
  <si>
    <t>Наши формы полностью соответствуют новому плану счетов программы 1С Предприятие 7.7 конфигурация бухгалтерский учет версия 3.0 обновление за май 2001г.</t>
  </si>
  <si>
    <t>Экспорт форм отчетности из 1С Предприятие 7.7 :</t>
  </si>
  <si>
    <t>Для нормального экспорта форм у Вас должно быть установлено 1С Предприятие на том же компьютере, что и наша программа.</t>
  </si>
  <si>
    <t>В меню "отчеты" выберите "регламентированые".</t>
  </si>
  <si>
    <t>Откройте "бухгалтерский баланс (форма №1)" После формирования отчета сохраните его "как тип файла таблица mxl" в корневом каталоге на диске C: под названием forma1.xlm</t>
  </si>
  <si>
    <t>Откройте "отчет о прибылях и убытках (форма №2)" После формирования отчета сохраните его "как тип файла таблица mxl" в корневом каталоге на диске C: под названием forma2.xlm</t>
  </si>
  <si>
    <t>Далее нажмите кнопку "импорт форм".</t>
  </si>
  <si>
    <t>начало года</t>
  </si>
  <si>
    <t>конец отчетного периода</t>
  </si>
  <si>
    <t>Абсолютная величина показателя</t>
  </si>
  <si>
    <t>Форма 0710001 с.2</t>
  </si>
  <si>
    <t>Форма 0710001 с.3</t>
  </si>
  <si>
    <t>Авторы:</t>
  </si>
  <si>
    <t>Майер А.Н</t>
  </si>
  <si>
    <t>Financial analysis  2.0</t>
  </si>
  <si>
    <t>Разработка может быть интересна не только для маркетологов, бухгалтеров, руководителей предприятий. Она представляет практический интерес для любых пользователей, поскольку позволяет получить общую оценку о степени устойчивости интересуемого предприятия на основании стандартной сводной отчетности о его деятельности. К числу таких предприятий могут быть отнесены: банки, куда вложены деньги; ОАО и ЗАО, акциями которых владеет пользователь или которые собирается приобрести; перспективы фирмы, где он работает; домашний бюджет/бизнес; и т.д. Главное – это можно сделать легко и на основе только официальной информации.</t>
  </si>
  <si>
    <r>
      <t>PC Magazine/RE:</t>
    </r>
    <r>
      <rPr>
        <sz val="10"/>
        <rFont val="Arial Cyr"/>
        <family val="0"/>
      </rPr>
      <t xml:space="preserve"> Разработка создана стандартными средствами Excel, что обеспечивает ей высокую надежность в работе. Специальной установки не требуется. Программа позволяет не только быстро оценить «общий уровень благосостояния» предприятия и его перспективы, но также подготовить графики, иллюстрирующие основные показатели предоставленной финансовой отчетности.</t>
    </r>
  </si>
  <si>
    <t>http://logmarket.tk</t>
  </si>
  <si>
    <t>Коротаев Н.О. ( goldilaga@mtu-net.ru )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</si>
</sst>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#,##0&quot; руб&quot;;\-#,##0&quot; руб&quot;"/>
    <numFmt numFmtId="174" formatCode="#,##0&quot; руб&quot;;[Red]\-#,##0&quot; руб&quot;"/>
    <numFmt numFmtId="175" formatCode="#,##0.00&quot; руб&quot;;\-#,##0.00&quot; руб&quot;"/>
    <numFmt numFmtId="176" formatCode="#,##0.00&quot; руб&quot;;[Red]\-#,##0.00&quot; руб&quot;"/>
    <numFmt numFmtId="177" formatCode="_-* #,##0&quot; руб&quot;_-;\-* #,##0&quot; руб&quot;_-;_-* &quot;-&quot;&quot; руб&quot;_-;_-@_-"/>
    <numFmt numFmtId="178" formatCode="_-* #,##0_ _р_у_б_-;\-* #,##0_ _р_у_б_-;_-* &quot;-&quot;_ _р_у_б_-;_-@_-"/>
    <numFmt numFmtId="179" formatCode="_-* #,##0.00&quot; руб&quot;_-;\-* #,##0.00&quot; руб&quot;_-;_-* &quot;-&quot;??&quot; руб&quot;_-;_-@_-"/>
    <numFmt numFmtId="180" formatCode="_-* #,##0.00_ _р_у_б_-;\-* #,##0.00_ _р_у_б_-;_-* &quot;-&quot;??_ _р_у_б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_);_(* \(#,##0.0\);_(* &quot;-&quot;??_);_(@_)"/>
    <numFmt numFmtId="190" formatCode="_(* #,##0_);_(* \(#,##0\);_(* &quot;-&quot;??_);_(@_)"/>
    <numFmt numFmtId="191" formatCode="0.0000"/>
    <numFmt numFmtId="192" formatCode="0.000"/>
    <numFmt numFmtId="193" formatCode="#,##0.0"/>
    <numFmt numFmtId="194" formatCode="0.0%"/>
    <numFmt numFmtId="195" formatCode="0.000%"/>
    <numFmt numFmtId="196" formatCode="0.00000000"/>
    <numFmt numFmtId="197" formatCode="0.0000000"/>
    <numFmt numFmtId="198" formatCode="0.000000"/>
    <numFmt numFmtId="199" formatCode="0.00000"/>
    <numFmt numFmtId="200" formatCode="0.000000E+00;\"/>
    <numFmt numFmtId="201" formatCode="0.000000E+00;\"/>
    <numFmt numFmtId="202" formatCode="0.0000000E+00;\"/>
    <numFmt numFmtId="203" formatCode="0.00000000E+00;\"/>
    <numFmt numFmtId="204" formatCode="0.000000000E+00;\"/>
    <numFmt numFmtId="205" formatCode="0.0000000000E+00;\"/>
    <numFmt numFmtId="206" formatCode="0.00000000000E+00;\"/>
    <numFmt numFmtId="207" formatCode="0.000000000000E+00;\"/>
    <numFmt numFmtId="208" formatCode="0.0000000000000E+00;\"/>
    <numFmt numFmtId="209" formatCode="0.00000000000000E+00;\"/>
    <numFmt numFmtId="210" formatCode="0.000000000000000E+00;\"/>
    <numFmt numFmtId="211" formatCode="0.00000E+00;\"/>
    <numFmt numFmtId="212" formatCode="0.0000E+00;\"/>
    <numFmt numFmtId="213" formatCode="0.000E+00;\"/>
    <numFmt numFmtId="214" formatCode="0.00E+00;\"/>
    <numFmt numFmtId="215" formatCode="0.0E+00;\"/>
    <numFmt numFmtId="216" formatCode="0E+00;\"/>
    <numFmt numFmtId="217" formatCode="0.000000000"/>
    <numFmt numFmtId="218" formatCode="0.0000000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1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0"/>
      <name val="Arial"/>
      <family val="0"/>
    </font>
    <font>
      <b/>
      <sz val="10"/>
      <color indexed="53"/>
      <name val="Arial Cyr"/>
      <family val="2"/>
    </font>
    <font>
      <sz val="10"/>
      <color indexed="55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sz val="10"/>
      <color indexed="22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b/>
      <sz val="14"/>
      <name val="Arial Cyr"/>
      <family val="2"/>
    </font>
    <font>
      <b/>
      <sz val="12"/>
      <name val="Arial Cyr"/>
      <family val="2"/>
    </font>
    <font>
      <sz val="8"/>
      <name val="Tahoma"/>
      <family val="2"/>
    </font>
    <font>
      <sz val="8.5"/>
      <name val="Arial Cyr"/>
      <family val="2"/>
    </font>
    <font>
      <sz val="15.25"/>
      <name val="Arial Cyr"/>
      <family val="0"/>
    </font>
    <font>
      <sz val="10"/>
      <color indexed="43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u val="single"/>
      <sz val="8"/>
      <name val="Arial Cyr"/>
      <family val="2"/>
    </font>
    <font>
      <b/>
      <sz val="10"/>
      <color indexed="22"/>
      <name val="Arial Cyr"/>
      <family val="2"/>
    </font>
    <font>
      <b/>
      <sz val="10"/>
      <color indexed="55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71">
    <border>
      <left/>
      <right/>
      <top/>
      <bottom/>
      <diagonal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20" fillId="3" borderId="9" xfId="0" applyFont="1" applyFill="1" applyBorder="1" applyAlignment="1">
      <alignment horizontal="right" vertical="top"/>
    </xf>
    <xf numFmtId="0" fontId="20" fillId="3" borderId="10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right"/>
    </xf>
    <xf numFmtId="0" fontId="16" fillId="0" borderId="14" xfId="0" applyFont="1" applyBorder="1" applyAlignment="1">
      <alignment horizontal="centerContinuous" vertical="center"/>
    </xf>
    <xf numFmtId="0" fontId="13" fillId="0" borderId="15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3" borderId="17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8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5" xfId="0" applyBorder="1" applyAlignment="1">
      <alignment/>
    </xf>
    <xf numFmtId="0" fontId="0" fillId="2" borderId="24" xfId="0" applyFill="1" applyBorder="1" applyAlignment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Continuous" vertical="center"/>
    </xf>
    <xf numFmtId="0" fontId="16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2" borderId="29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28" xfId="0" applyBorder="1" applyAlignment="1">
      <alignment/>
    </xf>
    <xf numFmtId="0" fontId="0" fillId="2" borderId="30" xfId="0" applyFill="1" applyBorder="1" applyAlignment="1">
      <alignment/>
    </xf>
    <xf numFmtId="0" fontId="6" fillId="3" borderId="31" xfId="0" applyFont="1" applyFill="1" applyBorder="1" applyAlignment="1">
      <alignment horizontal="right"/>
    </xf>
    <xf numFmtId="0" fontId="6" fillId="3" borderId="27" xfId="0" applyFont="1" applyFill="1" applyBorder="1" applyAlignment="1">
      <alignment horizontal="right"/>
    </xf>
    <xf numFmtId="0" fontId="17" fillId="0" borderId="32" xfId="0" applyFont="1" applyBorder="1" applyAlignment="1">
      <alignment horizontal="left" vertical="center"/>
    </xf>
    <xf numFmtId="0" fontId="20" fillId="0" borderId="9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0" fontId="6" fillId="3" borderId="9" xfId="0" applyFont="1" applyFill="1" applyBorder="1" applyAlignment="1">
      <alignment horizontal="right" vertical="top"/>
    </xf>
    <xf numFmtId="0" fontId="0" fillId="0" borderId="9" xfId="0" applyBorder="1" applyAlignment="1">
      <alignment vertical="top" wrapText="1"/>
    </xf>
    <xf numFmtId="0" fontId="6" fillId="2" borderId="9" xfId="0" applyFont="1" applyFill="1" applyBorder="1" applyAlignment="1">
      <alignment horizontal="right" vertical="top"/>
    </xf>
    <xf numFmtId="0" fontId="14" fillId="0" borderId="9" xfId="0" applyFont="1" applyBorder="1" applyAlignment="1">
      <alignment horizontal="right" vertical="top"/>
    </xf>
    <xf numFmtId="0" fontId="20" fillId="0" borderId="9" xfId="0" applyFont="1" applyBorder="1" applyAlignment="1">
      <alignment horizontal="center" vertical="top"/>
    </xf>
    <xf numFmtId="0" fontId="16" fillId="0" borderId="9" xfId="0" applyFont="1" applyFill="1" applyBorder="1" applyAlignment="1">
      <alignment horizontal="centerContinuous" vertical="center"/>
    </xf>
    <xf numFmtId="0" fontId="20" fillId="0" borderId="9" xfId="0" applyFont="1" applyFill="1" applyBorder="1" applyAlignment="1">
      <alignment horizontal="centerContinuous" vertical="center"/>
    </xf>
    <xf numFmtId="0" fontId="0" fillId="0" borderId="9" xfId="0" applyFill="1" applyBorder="1" applyAlignment="1">
      <alignment horizontal="left" vertical="top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vertical="top" wrapText="1"/>
    </xf>
    <xf numFmtId="0" fontId="6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 wrapText="1"/>
    </xf>
    <xf numFmtId="0" fontId="6" fillId="2" borderId="9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centerContinuous" vertical="center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6" xfId="0" applyBorder="1" applyAlignment="1">
      <alignment horizontal="left" vertical="top"/>
    </xf>
    <xf numFmtId="0" fontId="6" fillId="3" borderId="37" xfId="0" applyFont="1" applyFill="1" applyBorder="1" applyAlignment="1">
      <alignment horizontal="right" vertical="top"/>
    </xf>
    <xf numFmtId="0" fontId="0" fillId="0" borderId="36" xfId="0" applyBorder="1" applyAlignment="1">
      <alignment/>
    </xf>
    <xf numFmtId="0" fontId="6" fillId="2" borderId="37" xfId="0" applyFont="1" applyFill="1" applyBorder="1" applyAlignment="1">
      <alignment horizontal="right" vertical="top"/>
    </xf>
    <xf numFmtId="0" fontId="20" fillId="3" borderId="37" xfId="0" applyFont="1" applyFill="1" applyBorder="1" applyAlignment="1">
      <alignment horizontal="right" vertical="top"/>
    </xf>
    <xf numFmtId="0" fontId="16" fillId="0" borderId="37" xfId="0" applyFont="1" applyBorder="1" applyAlignment="1">
      <alignment horizontal="right"/>
    </xf>
    <xf numFmtId="0" fontId="13" fillId="0" borderId="37" xfId="0" applyFont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top"/>
    </xf>
    <xf numFmtId="0" fontId="0" fillId="0" borderId="36" xfId="0" applyFill="1" applyBorder="1" applyAlignment="1">
      <alignment/>
    </xf>
    <xf numFmtId="0" fontId="6" fillId="3" borderId="37" xfId="0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/>
    </xf>
    <xf numFmtId="0" fontId="0" fillId="0" borderId="38" xfId="0" applyBorder="1" applyAlignment="1">
      <alignment/>
    </xf>
    <xf numFmtId="0" fontId="13" fillId="0" borderId="10" xfId="0" applyFont="1" applyBorder="1" applyAlignment="1">
      <alignment/>
    </xf>
    <xf numFmtId="0" fontId="20" fillId="0" borderId="10" xfId="0" applyFont="1" applyBorder="1" applyAlignment="1">
      <alignment horizontal="center" vertical="top"/>
    </xf>
    <xf numFmtId="0" fontId="20" fillId="3" borderId="39" xfId="0" applyFont="1" applyFill="1" applyBorder="1" applyAlignment="1">
      <alignment horizontal="right" vertical="top"/>
    </xf>
    <xf numFmtId="0" fontId="1" fillId="3" borderId="40" xfId="0" applyFont="1" applyFill="1" applyBorder="1" applyAlignment="1" applyProtection="1">
      <alignment/>
      <protection hidden="1"/>
    </xf>
    <xf numFmtId="0" fontId="0" fillId="3" borderId="41" xfId="0" applyFont="1" applyFill="1" applyBorder="1" applyAlignment="1" applyProtection="1">
      <alignment/>
      <protection hidden="1"/>
    </xf>
    <xf numFmtId="0" fontId="0" fillId="3" borderId="42" xfId="0" applyFon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194" fontId="0" fillId="4" borderId="0" xfId="0" applyNumberFormat="1" applyFill="1" applyAlignment="1" applyProtection="1">
      <alignment/>
      <protection hidden="1"/>
    </xf>
    <xf numFmtId="0" fontId="31" fillId="3" borderId="40" xfId="0" applyFont="1" applyFill="1" applyBorder="1" applyAlignment="1" applyProtection="1">
      <alignment horizontal="left" vertical="center"/>
      <protection hidden="1"/>
    </xf>
    <xf numFmtId="0" fontId="0" fillId="3" borderId="41" xfId="0" applyFill="1" applyBorder="1" applyAlignment="1" applyProtection="1">
      <alignment/>
      <protection hidden="1"/>
    </xf>
    <xf numFmtId="0" fontId="0" fillId="3" borderId="42" xfId="0" applyFill="1" applyBorder="1" applyAlignment="1" applyProtection="1">
      <alignment/>
      <protection hidden="1"/>
    </xf>
    <xf numFmtId="0" fontId="18" fillId="4" borderId="0" xfId="0" applyFont="1" applyFill="1" applyAlignment="1" applyProtection="1">
      <alignment horizontal="left" vertical="center"/>
      <protection hidden="1"/>
    </xf>
    <xf numFmtId="0" fontId="21" fillId="6" borderId="11" xfId="18" applyFont="1" applyFill="1" applyBorder="1" applyAlignment="1" applyProtection="1">
      <alignment horizontal="centerContinuous"/>
      <protection hidden="1"/>
    </xf>
    <xf numFmtId="194" fontId="21" fillId="6" borderId="43" xfId="18" applyNumberFormat="1" applyFont="1" applyFill="1" applyBorder="1" applyAlignment="1" applyProtection="1">
      <alignment horizontal="centerContinuous"/>
      <protection hidden="1"/>
    </xf>
    <xf numFmtId="0" fontId="21" fillId="6" borderId="35" xfId="18" applyFont="1" applyFill="1" applyBorder="1" applyAlignment="1" applyProtection="1">
      <alignment horizontal="centerContinuous"/>
      <protection hidden="1"/>
    </xf>
    <xf numFmtId="0" fontId="4" fillId="6" borderId="38" xfId="0" applyFont="1" applyFill="1" applyBorder="1" applyAlignment="1" applyProtection="1">
      <alignment horizontal="center" vertical="top" wrapText="1"/>
      <protection hidden="1"/>
    </xf>
    <xf numFmtId="0" fontId="4" fillId="6" borderId="10" xfId="0" applyFont="1" applyFill="1" applyBorder="1" applyAlignment="1" applyProtection="1">
      <alignment horizontal="center" vertical="top" wrapText="1"/>
      <protection hidden="1"/>
    </xf>
    <xf numFmtId="0" fontId="21" fillId="6" borderId="39" xfId="18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left"/>
      <protection hidden="1"/>
    </xf>
    <xf numFmtId="0" fontId="20" fillId="6" borderId="44" xfId="0" applyFont="1" applyFill="1" applyBorder="1" applyAlignment="1" applyProtection="1">
      <alignment horizontal="center" vertical="center"/>
      <protection hidden="1"/>
    </xf>
    <xf numFmtId="0" fontId="0" fillId="6" borderId="45" xfId="0" applyFill="1" applyBorder="1" applyAlignment="1" applyProtection="1">
      <alignment/>
      <protection hidden="1"/>
    </xf>
    <xf numFmtId="0" fontId="0" fillId="6" borderId="45" xfId="0" applyFill="1" applyBorder="1" applyAlignment="1" applyProtection="1">
      <alignment/>
      <protection hidden="1"/>
    </xf>
    <xf numFmtId="194" fontId="0" fillId="6" borderId="45" xfId="0" applyNumberFormat="1" applyFill="1" applyBorder="1" applyAlignment="1" applyProtection="1">
      <alignment/>
      <protection hidden="1"/>
    </xf>
    <xf numFmtId="0" fontId="0" fillId="6" borderId="46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20" fillId="6" borderId="47" xfId="0" applyFont="1" applyFill="1" applyBorder="1" applyAlignment="1" applyProtection="1">
      <alignment horizontal="center" vertical="center"/>
      <protection hidden="1"/>
    </xf>
    <xf numFmtId="0" fontId="20" fillId="3" borderId="48" xfId="0" applyFont="1" applyFill="1" applyBorder="1" applyAlignment="1" applyProtection="1">
      <alignment horizontal="right" vertical="top"/>
      <protection hidden="1"/>
    </xf>
    <xf numFmtId="194" fontId="20" fillId="3" borderId="48" xfId="0" applyNumberFormat="1" applyFont="1" applyFill="1" applyBorder="1" applyAlignment="1" applyProtection="1">
      <alignment horizontal="right" vertical="top"/>
      <protection hidden="1"/>
    </xf>
    <xf numFmtId="1" fontId="0" fillId="3" borderId="48" xfId="0" applyNumberFormat="1" applyFill="1" applyBorder="1" applyAlignment="1" applyProtection="1">
      <alignment/>
      <protection hidden="1"/>
    </xf>
    <xf numFmtId="194" fontId="0" fillId="3" borderId="48" xfId="0" applyNumberFormat="1" applyFill="1" applyBorder="1" applyAlignment="1" applyProtection="1">
      <alignment/>
      <protection hidden="1"/>
    </xf>
    <xf numFmtId="194" fontId="0" fillId="3" borderId="49" xfId="0" applyNumberFormat="1" applyFill="1" applyBorder="1" applyAlignment="1" applyProtection="1">
      <alignment/>
      <protection hidden="1"/>
    </xf>
    <xf numFmtId="0" fontId="0" fillId="6" borderId="36" xfId="0" applyFill="1" applyBorder="1" applyAlignment="1" applyProtection="1">
      <alignment horizontal="left" vertical="top"/>
      <protection hidden="1"/>
    </xf>
    <xf numFmtId="0" fontId="6" fillId="4" borderId="9" xfId="0" applyFont="1" applyFill="1" applyBorder="1" applyAlignment="1" applyProtection="1">
      <alignment horizontal="right" vertical="top"/>
      <protection hidden="1"/>
    </xf>
    <xf numFmtId="0" fontId="6" fillId="4" borderId="40" xfId="0" applyFont="1" applyFill="1" applyBorder="1" applyAlignment="1" applyProtection="1">
      <alignment horizontal="right" vertical="top"/>
      <protection hidden="1"/>
    </xf>
    <xf numFmtId="194" fontId="20" fillId="4" borderId="9" xfId="0" applyNumberFormat="1" applyFont="1" applyFill="1" applyBorder="1" applyAlignment="1" applyProtection="1">
      <alignment horizontal="right" vertical="top"/>
      <protection hidden="1"/>
    </xf>
    <xf numFmtId="1" fontId="0" fillId="4" borderId="9" xfId="0" applyNumberFormat="1" applyFill="1" applyBorder="1" applyAlignment="1" applyProtection="1">
      <alignment/>
      <protection hidden="1"/>
    </xf>
    <xf numFmtId="194" fontId="0" fillId="4" borderId="9" xfId="0" applyNumberFormat="1" applyFill="1" applyBorder="1" applyAlignment="1" applyProtection="1">
      <alignment/>
      <protection hidden="1"/>
    </xf>
    <xf numFmtId="194" fontId="0" fillId="4" borderId="37" xfId="0" applyNumberFormat="1" applyFill="1" applyBorder="1" applyAlignment="1" applyProtection="1">
      <alignment/>
      <protection hidden="1"/>
    </xf>
    <xf numFmtId="0" fontId="20" fillId="6" borderId="36" xfId="0" applyFont="1" applyFill="1" applyBorder="1" applyAlignment="1" applyProtection="1">
      <alignment horizontal="center" vertical="center"/>
      <protection hidden="1"/>
    </xf>
    <xf numFmtId="0" fontId="20" fillId="3" borderId="9" xfId="0" applyFont="1" applyFill="1" applyBorder="1" applyAlignment="1" applyProtection="1">
      <alignment horizontal="right" vertical="top"/>
      <protection hidden="1"/>
    </xf>
    <xf numFmtId="0" fontId="20" fillId="3" borderId="40" xfId="0" applyFont="1" applyFill="1" applyBorder="1" applyAlignment="1" applyProtection="1">
      <alignment horizontal="right" vertical="top"/>
      <protection hidden="1"/>
    </xf>
    <xf numFmtId="194" fontId="20" fillId="3" borderId="9" xfId="0" applyNumberFormat="1" applyFont="1" applyFill="1" applyBorder="1" applyAlignment="1" applyProtection="1">
      <alignment horizontal="right" vertical="top"/>
      <protection hidden="1"/>
    </xf>
    <xf numFmtId="1" fontId="0" fillId="3" borderId="9" xfId="0" applyNumberFormat="1" applyFill="1" applyBorder="1" applyAlignment="1" applyProtection="1">
      <alignment/>
      <protection hidden="1"/>
    </xf>
    <xf numFmtId="194" fontId="0" fillId="3" borderId="9" xfId="0" applyNumberFormat="1" applyFill="1" applyBorder="1" applyAlignment="1" applyProtection="1">
      <alignment/>
      <protection hidden="1"/>
    </xf>
    <xf numFmtId="194" fontId="0" fillId="3" borderId="37" xfId="0" applyNumberFormat="1" applyFill="1" applyBorder="1" applyAlignment="1" applyProtection="1">
      <alignment/>
      <protection hidden="1"/>
    </xf>
    <xf numFmtId="0" fontId="0" fillId="6" borderId="36" xfId="0" applyFill="1" applyBorder="1" applyAlignment="1" applyProtection="1">
      <alignment horizontal="left" vertical="center" wrapText="1"/>
      <protection hidden="1"/>
    </xf>
    <xf numFmtId="0" fontId="6" fillId="4" borderId="9" xfId="0" applyFont="1" applyFill="1" applyBorder="1" applyAlignment="1" applyProtection="1">
      <alignment horizontal="right" vertical="center"/>
      <protection hidden="1"/>
    </xf>
    <xf numFmtId="0" fontId="6" fillId="4" borderId="40" xfId="0" applyFont="1" applyFill="1" applyBorder="1" applyAlignment="1" applyProtection="1">
      <alignment horizontal="right" vertical="center"/>
      <protection hidden="1"/>
    </xf>
    <xf numFmtId="0" fontId="0" fillId="6" borderId="36" xfId="0" applyFill="1" applyBorder="1" applyAlignment="1" applyProtection="1">
      <alignment/>
      <protection hidden="1"/>
    </xf>
    <xf numFmtId="0" fontId="1" fillId="6" borderId="36" xfId="0" applyFont="1" applyFill="1" applyBorder="1" applyAlignment="1" applyProtection="1">
      <alignment/>
      <protection hidden="1"/>
    </xf>
    <xf numFmtId="0" fontId="1" fillId="6" borderId="44" xfId="0" applyFont="1" applyFill="1" applyBorder="1" applyAlignment="1" applyProtection="1">
      <alignment horizontal="center"/>
      <protection hidden="1"/>
    </xf>
    <xf numFmtId="0" fontId="6" fillId="6" borderId="0" xfId="0" applyFont="1" applyFill="1" applyBorder="1" applyAlignment="1" applyProtection="1">
      <alignment horizontal="right" vertical="top"/>
      <protection hidden="1"/>
    </xf>
    <xf numFmtId="194" fontId="20" fillId="6" borderId="0" xfId="0" applyNumberFormat="1" applyFont="1" applyFill="1" applyBorder="1" applyAlignment="1" applyProtection="1">
      <alignment horizontal="right" vertical="top"/>
      <protection hidden="1"/>
    </xf>
    <xf numFmtId="1" fontId="0" fillId="6" borderId="0" xfId="0" applyNumberFormat="1" applyFill="1" applyBorder="1" applyAlignment="1" applyProtection="1">
      <alignment/>
      <protection hidden="1"/>
    </xf>
    <xf numFmtId="194" fontId="0" fillId="6" borderId="0" xfId="0" applyNumberFormat="1" applyFill="1" applyBorder="1" applyAlignment="1" applyProtection="1">
      <alignment/>
      <protection hidden="1"/>
    </xf>
    <xf numFmtId="194" fontId="0" fillId="6" borderId="50" xfId="0" applyNumberFormat="1" applyFill="1" applyBorder="1" applyAlignment="1" applyProtection="1">
      <alignment/>
      <protection hidden="1"/>
    </xf>
    <xf numFmtId="0" fontId="20" fillId="3" borderId="51" xfId="0" applyFont="1" applyFill="1" applyBorder="1" applyAlignment="1" applyProtection="1">
      <alignment horizontal="right" vertical="top"/>
      <protection hidden="1"/>
    </xf>
    <xf numFmtId="0" fontId="0" fillId="6" borderId="36" xfId="0" applyFill="1" applyBorder="1" applyAlignment="1" applyProtection="1">
      <alignment wrapText="1"/>
      <protection hidden="1"/>
    </xf>
    <xf numFmtId="0" fontId="13" fillId="6" borderId="38" xfId="0" applyFont="1" applyFill="1" applyBorder="1" applyAlignment="1" applyProtection="1">
      <alignment/>
      <protection hidden="1"/>
    </xf>
    <xf numFmtId="0" fontId="20" fillId="3" borderId="10" xfId="0" applyFont="1" applyFill="1" applyBorder="1" applyAlignment="1" applyProtection="1">
      <alignment horizontal="right" vertical="top"/>
      <protection hidden="1"/>
    </xf>
    <xf numFmtId="0" fontId="20" fillId="3" borderId="52" xfId="0" applyFont="1" applyFill="1" applyBorder="1" applyAlignment="1" applyProtection="1">
      <alignment horizontal="right" vertical="top"/>
      <protection hidden="1"/>
    </xf>
    <xf numFmtId="194" fontId="20" fillId="3" borderId="10" xfId="0" applyNumberFormat="1" applyFont="1" applyFill="1" applyBorder="1" applyAlignment="1" applyProtection="1">
      <alignment horizontal="right" vertical="top"/>
      <protection hidden="1"/>
    </xf>
    <xf numFmtId="1" fontId="0" fillId="3" borderId="10" xfId="0" applyNumberFormat="1" applyFill="1" applyBorder="1" applyAlignment="1" applyProtection="1">
      <alignment/>
      <protection hidden="1"/>
    </xf>
    <xf numFmtId="194" fontId="0" fillId="3" borderId="10" xfId="0" applyNumberFormat="1" applyFill="1" applyBorder="1" applyAlignment="1" applyProtection="1">
      <alignment/>
      <protection hidden="1"/>
    </xf>
    <xf numFmtId="194" fontId="0" fillId="3" borderId="39" xfId="0" applyNumberFormat="1" applyFill="1" applyBorder="1" applyAlignment="1" applyProtection="1">
      <alignment/>
      <protection hidden="1"/>
    </xf>
    <xf numFmtId="1" fontId="0" fillId="4" borderId="0" xfId="0" applyNumberForma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194" fontId="0" fillId="5" borderId="0" xfId="0" applyNumberFormat="1" applyFill="1" applyAlignment="1" applyProtection="1">
      <alignment/>
      <protection hidden="1"/>
    </xf>
    <xf numFmtId="0" fontId="29" fillId="3" borderId="40" xfId="15" applyFont="1" applyFill="1" applyBorder="1" applyAlignment="1" applyProtection="1">
      <alignment/>
      <protection hidden="1"/>
    </xf>
    <xf numFmtId="0" fontId="30" fillId="3" borderId="41" xfId="0" applyFont="1" applyFill="1" applyBorder="1" applyAlignment="1" applyProtection="1">
      <alignment/>
      <protection hidden="1"/>
    </xf>
    <xf numFmtId="0" fontId="0" fillId="6" borderId="34" xfId="0" applyFill="1" applyBorder="1" applyAlignment="1" applyProtection="1">
      <alignment horizontal="center"/>
      <protection hidden="1"/>
    </xf>
    <xf numFmtId="0" fontId="4" fillId="6" borderId="53" xfId="0" applyFont="1" applyFill="1" applyBorder="1" applyAlignment="1" applyProtection="1">
      <alignment/>
      <protection hidden="1"/>
    </xf>
    <xf numFmtId="0" fontId="0" fillId="6" borderId="54" xfId="0" applyFill="1" applyBorder="1" applyAlignment="1" applyProtection="1">
      <alignment/>
      <protection hidden="1"/>
    </xf>
    <xf numFmtId="0" fontId="0" fillId="6" borderId="53" xfId="0" applyFill="1" applyBorder="1" applyAlignment="1" applyProtection="1">
      <alignment/>
      <protection hidden="1"/>
    </xf>
    <xf numFmtId="0" fontId="0" fillId="6" borderId="55" xfId="0" applyFill="1" applyBorder="1" applyAlignment="1" applyProtection="1">
      <alignment/>
      <protection hidden="1"/>
    </xf>
    <xf numFmtId="0" fontId="0" fillId="6" borderId="42" xfId="0" applyFill="1" applyBorder="1" applyAlignment="1" applyProtection="1">
      <alignment/>
      <protection hidden="1"/>
    </xf>
    <xf numFmtId="0" fontId="4" fillId="7" borderId="9" xfId="0" applyFont="1" applyFill="1" applyBorder="1" applyAlignment="1" applyProtection="1">
      <alignment horizontal="center" vertical="top" wrapText="1"/>
      <protection hidden="1"/>
    </xf>
    <xf numFmtId="0" fontId="4" fillId="8" borderId="9" xfId="0" applyFont="1" applyFill="1" applyBorder="1" applyAlignment="1" applyProtection="1">
      <alignment horizontal="center" vertical="top" wrapText="1"/>
      <protection hidden="1"/>
    </xf>
    <xf numFmtId="0" fontId="4" fillId="9" borderId="9" xfId="0" applyFont="1" applyFill="1" applyBorder="1" applyAlignment="1" applyProtection="1">
      <alignment horizontal="center" vertical="top" wrapText="1"/>
      <protection hidden="1"/>
    </xf>
    <xf numFmtId="0" fontId="4" fillId="10" borderId="9" xfId="0" applyFont="1" applyFill="1" applyBorder="1" applyAlignment="1" applyProtection="1">
      <alignment horizontal="center" vertical="top" wrapText="1"/>
      <protection hidden="1"/>
    </xf>
    <xf numFmtId="0" fontId="4" fillId="6" borderId="9" xfId="0" applyFont="1" applyFill="1" applyBorder="1" applyAlignment="1" applyProtection="1">
      <alignment horizontal="center" vertical="top" wrapText="1"/>
      <protection hidden="1"/>
    </xf>
    <xf numFmtId="0" fontId="4" fillId="6" borderId="37" xfId="0" applyFont="1" applyFill="1" applyBorder="1" applyAlignment="1" applyProtection="1">
      <alignment horizontal="center" vertical="top" wrapText="1"/>
      <protection hidden="1"/>
    </xf>
    <xf numFmtId="0" fontId="4" fillId="6" borderId="42" xfId="0" applyFont="1" applyFill="1" applyBorder="1" applyAlignment="1" applyProtection="1">
      <alignment horizontal="center" vertical="top" wrapText="1"/>
      <protection hidden="1"/>
    </xf>
    <xf numFmtId="0" fontId="0" fillId="6" borderId="44" xfId="0" applyFill="1" applyBorder="1" applyAlignment="1" applyProtection="1">
      <alignment wrapText="1"/>
      <protection hidden="1"/>
    </xf>
    <xf numFmtId="0" fontId="0" fillId="6" borderId="41" xfId="0" applyFill="1" applyBorder="1" applyAlignment="1" applyProtection="1">
      <alignment horizontal="center"/>
      <protection hidden="1"/>
    </xf>
    <xf numFmtId="2" fontId="0" fillId="6" borderId="41" xfId="0" applyNumberFormat="1" applyFill="1" applyBorder="1" applyAlignment="1" applyProtection="1">
      <alignment horizontal="center"/>
      <protection hidden="1"/>
    </xf>
    <xf numFmtId="164" fontId="0" fillId="6" borderId="41" xfId="0" applyNumberFormat="1" applyFill="1" applyBorder="1" applyAlignment="1" applyProtection="1">
      <alignment horizontal="center"/>
      <protection hidden="1"/>
    </xf>
    <xf numFmtId="164" fontId="0" fillId="6" borderId="56" xfId="0" applyNumberFormat="1" applyFill="1" applyBorder="1" applyAlignment="1" applyProtection="1">
      <alignment horizontal="center"/>
      <protection hidden="1"/>
    </xf>
    <xf numFmtId="0" fontId="0" fillId="6" borderId="42" xfId="0" applyFill="1" applyBorder="1" applyAlignment="1" applyProtection="1">
      <alignment horizontal="center"/>
      <protection hidden="1"/>
    </xf>
    <xf numFmtId="0" fontId="2" fillId="6" borderId="36" xfId="0" applyFont="1" applyFill="1" applyBorder="1" applyAlignment="1" applyProtection="1">
      <alignment vertical="top" wrapText="1"/>
      <protection hidden="1"/>
    </xf>
    <xf numFmtId="0" fontId="0" fillId="7" borderId="9" xfId="0" applyFill="1" applyBorder="1" applyAlignment="1" applyProtection="1">
      <alignment horizontal="center" vertical="top" wrapText="1"/>
      <protection hidden="1"/>
    </xf>
    <xf numFmtId="0" fontId="0" fillId="8" borderId="9" xfId="0" applyFill="1" applyBorder="1" applyAlignment="1" applyProtection="1">
      <alignment horizontal="center" vertical="top" wrapText="1"/>
      <protection hidden="1"/>
    </xf>
    <xf numFmtId="0" fontId="0" fillId="9" borderId="9" xfId="0" applyFill="1" applyBorder="1" applyAlignment="1" applyProtection="1">
      <alignment horizontal="center" vertical="top" wrapText="1"/>
      <protection hidden="1"/>
    </xf>
    <xf numFmtId="0" fontId="0" fillId="10" borderId="9" xfId="0" applyFill="1" applyBorder="1" applyAlignment="1" applyProtection="1">
      <alignment horizontal="center" vertical="top" wrapText="1"/>
      <protection hidden="1"/>
    </xf>
    <xf numFmtId="2" fontId="0" fillId="10" borderId="9" xfId="0" applyNumberFormat="1" applyFill="1" applyBorder="1" applyAlignment="1" applyProtection="1">
      <alignment horizontal="center" vertical="top" wrapText="1"/>
      <protection hidden="1"/>
    </xf>
    <xf numFmtId="0" fontId="0" fillId="6" borderId="9" xfId="0" applyFill="1" applyBorder="1" applyAlignment="1" applyProtection="1">
      <alignment horizontal="center" vertical="center" wrapText="1"/>
      <protection hidden="1"/>
    </xf>
    <xf numFmtId="0" fontId="0" fillId="6" borderId="37" xfId="0" applyFill="1" applyBorder="1" applyAlignment="1" applyProtection="1">
      <alignment horizontal="center" vertical="center" wrapText="1"/>
      <protection hidden="1"/>
    </xf>
    <xf numFmtId="0" fontId="3" fillId="6" borderId="42" xfId="0" applyFont="1" applyFill="1" applyBorder="1" applyAlignment="1" applyProtection="1">
      <alignment horizontal="center" vertical="top" wrapText="1"/>
      <protection hidden="1"/>
    </xf>
    <xf numFmtId="0" fontId="2" fillId="6" borderId="38" xfId="0" applyFont="1" applyFill="1" applyBorder="1" applyAlignment="1" applyProtection="1">
      <alignment vertical="top" wrapText="1"/>
      <protection hidden="1"/>
    </xf>
    <xf numFmtId="0" fontId="0" fillId="7" borderId="10" xfId="0" applyFill="1" applyBorder="1" applyAlignment="1" applyProtection="1">
      <alignment horizontal="center" vertical="top" wrapText="1"/>
      <protection hidden="1"/>
    </xf>
    <xf numFmtId="0" fontId="0" fillId="8" borderId="10" xfId="0" applyFill="1" applyBorder="1" applyAlignment="1" applyProtection="1">
      <alignment horizontal="center" vertical="top" wrapText="1"/>
      <protection hidden="1"/>
    </xf>
    <xf numFmtId="0" fontId="0" fillId="9" borderId="10" xfId="0" applyFill="1" applyBorder="1" applyAlignment="1" applyProtection="1">
      <alignment horizontal="center" vertical="top" wrapText="1"/>
      <protection hidden="1"/>
    </xf>
    <xf numFmtId="0" fontId="0" fillId="10" borderId="10" xfId="0" applyFill="1" applyBorder="1" applyAlignment="1" applyProtection="1">
      <alignment horizontal="center" vertical="top" wrapText="1"/>
      <protection hidden="1"/>
    </xf>
    <xf numFmtId="2" fontId="0" fillId="10" borderId="10" xfId="0" applyNumberFormat="1" applyFill="1" applyBorder="1" applyAlignment="1" applyProtection="1">
      <alignment horizontal="center" vertical="top" wrapText="1"/>
      <protection hidden="1"/>
    </xf>
    <xf numFmtId="0" fontId="0" fillId="6" borderId="10" xfId="0" applyFill="1" applyBorder="1" applyAlignment="1" applyProtection="1">
      <alignment horizontal="center" vertical="center" wrapText="1"/>
      <protection hidden="1"/>
    </xf>
    <xf numFmtId="0" fontId="0" fillId="6" borderId="39" xfId="0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0" fillId="6" borderId="35" xfId="0" applyFill="1" applyBorder="1" applyAlignment="1" applyProtection="1">
      <alignment/>
      <protection hidden="1"/>
    </xf>
    <xf numFmtId="0" fontId="4" fillId="6" borderId="37" xfId="0" applyFont="1" applyFill="1" applyBorder="1" applyAlignment="1" applyProtection="1">
      <alignment vertical="top" wrapText="1"/>
      <protection hidden="1"/>
    </xf>
    <xf numFmtId="0" fontId="0" fillId="6" borderId="56" xfId="0" applyFill="1" applyBorder="1" applyAlignment="1" applyProtection="1">
      <alignment/>
      <protection hidden="1"/>
    </xf>
    <xf numFmtId="0" fontId="3" fillId="6" borderId="37" xfId="0" applyFont="1" applyFill="1" applyBorder="1" applyAlignment="1" applyProtection="1">
      <alignment horizontal="center" vertical="top" wrapText="1"/>
      <protection hidden="1"/>
    </xf>
    <xf numFmtId="0" fontId="3" fillId="6" borderId="39" xfId="0" applyFont="1" applyFill="1" applyBorder="1" applyAlignment="1" applyProtection="1">
      <alignment horizontal="center" vertical="top" wrapText="1"/>
      <protection hidden="1"/>
    </xf>
    <xf numFmtId="0" fontId="30" fillId="3" borderId="40" xfId="0" applyFont="1" applyFill="1" applyBorder="1" applyAlignment="1" applyProtection="1">
      <alignment/>
      <protection hidden="1"/>
    </xf>
    <xf numFmtId="0" fontId="5" fillId="3" borderId="41" xfId="0" applyFont="1" applyFill="1" applyBorder="1" applyAlignment="1" applyProtection="1">
      <alignment/>
      <protection hidden="1"/>
    </xf>
    <xf numFmtId="0" fontId="5" fillId="3" borderId="42" xfId="0" applyFont="1" applyFill="1" applyBorder="1" applyAlignment="1" applyProtection="1">
      <alignment wrapText="1"/>
      <protection hidden="1"/>
    </xf>
    <xf numFmtId="0" fontId="5" fillId="4" borderId="0" xfId="0" applyFont="1" applyFill="1" applyBorder="1" applyAlignment="1" applyProtection="1">
      <alignment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1" fillId="6" borderId="36" xfId="0" applyFont="1" applyFill="1" applyBorder="1" applyAlignment="1" applyProtection="1">
      <alignment horizontal="center" vertical="top" wrapText="1"/>
      <protection hidden="1"/>
    </xf>
    <xf numFmtId="0" fontId="1" fillId="6" borderId="12" xfId="0" applyFont="1" applyFill="1" applyBorder="1" applyAlignment="1" applyProtection="1">
      <alignment horizontal="center" vertical="top" wrapText="1"/>
      <protection hidden="1"/>
    </xf>
    <xf numFmtId="0" fontId="28" fillId="6" borderId="36" xfId="15" applyFont="1" applyFill="1" applyBorder="1" applyAlignment="1" applyProtection="1">
      <alignment vertical="top" wrapText="1"/>
      <protection hidden="1"/>
    </xf>
    <xf numFmtId="0" fontId="0" fillId="10" borderId="40" xfId="0" applyFill="1" applyBorder="1" applyAlignment="1" applyProtection="1">
      <alignment horizontal="center" vertical="top" wrapText="1"/>
      <protection hidden="1"/>
    </xf>
    <xf numFmtId="0" fontId="0" fillId="10" borderId="37" xfId="0" applyFill="1" applyBorder="1" applyAlignment="1" applyProtection="1">
      <alignment horizontal="center" vertical="top" wrapText="1"/>
      <protection hidden="1"/>
    </xf>
    <xf numFmtId="0" fontId="28" fillId="6" borderId="38" xfId="15" applyFont="1" applyFill="1" applyBorder="1" applyAlignment="1" applyProtection="1">
      <alignment vertical="top" wrapText="1"/>
      <protection hidden="1"/>
    </xf>
    <xf numFmtId="0" fontId="0" fillId="10" borderId="52" xfId="0" applyFill="1" applyBorder="1" applyAlignment="1" applyProtection="1">
      <alignment horizontal="center" vertical="top" wrapText="1"/>
      <protection hidden="1"/>
    </xf>
    <xf numFmtId="0" fontId="0" fillId="10" borderId="39" xfId="0" applyFill="1" applyBorder="1" applyAlignment="1" applyProtection="1">
      <alignment horizontal="center" vertical="top" wrapText="1"/>
      <protection hidden="1"/>
    </xf>
    <xf numFmtId="0" fontId="0" fillId="6" borderId="44" xfId="0" applyFill="1" applyBorder="1" applyAlignment="1" applyProtection="1">
      <alignment/>
      <protection hidden="1"/>
    </xf>
    <xf numFmtId="0" fontId="22" fillId="4" borderId="0" xfId="0" applyFont="1" applyFill="1" applyAlignment="1" applyProtection="1">
      <alignment/>
      <protection hidden="1"/>
    </xf>
    <xf numFmtId="0" fontId="4" fillId="7" borderId="9" xfId="0" applyFont="1" applyFill="1" applyBorder="1" applyAlignment="1" applyProtection="1">
      <alignment vertical="top" wrapText="1"/>
      <protection hidden="1"/>
    </xf>
    <xf numFmtId="0" fontId="4" fillId="8" borderId="9" xfId="0" applyFont="1" applyFill="1" applyBorder="1" applyAlignment="1" applyProtection="1">
      <alignment vertical="top" wrapText="1"/>
      <protection hidden="1"/>
    </xf>
    <xf numFmtId="0" fontId="4" fillId="9" borderId="9" xfId="0" applyFont="1" applyFill="1" applyBorder="1" applyAlignment="1" applyProtection="1">
      <alignment vertical="top" wrapText="1"/>
      <protection hidden="1"/>
    </xf>
    <xf numFmtId="0" fontId="4" fillId="10" borderId="9" xfId="0" applyFont="1" applyFill="1" applyBorder="1" applyAlignment="1" applyProtection="1">
      <alignment vertical="top" wrapText="1"/>
      <protection hidden="1"/>
    </xf>
    <xf numFmtId="0" fontId="4" fillId="6" borderId="42" xfId="0" applyFont="1" applyFill="1" applyBorder="1" applyAlignment="1" applyProtection="1">
      <alignment vertical="top" wrapText="1"/>
      <protection hidden="1"/>
    </xf>
    <xf numFmtId="0" fontId="0" fillId="6" borderId="41" xfId="0" applyFill="1" applyBorder="1" applyAlignment="1" applyProtection="1">
      <alignment/>
      <protection hidden="1"/>
    </xf>
    <xf numFmtId="0" fontId="0" fillId="7" borderId="9" xfId="0" applyFill="1" applyBorder="1" applyAlignment="1" applyProtection="1">
      <alignment vertical="top" wrapText="1"/>
      <protection hidden="1"/>
    </xf>
    <xf numFmtId="0" fontId="0" fillId="8" borderId="9" xfId="0" applyFill="1" applyBorder="1" applyAlignment="1" applyProtection="1">
      <alignment vertical="top" wrapText="1"/>
      <protection hidden="1"/>
    </xf>
    <xf numFmtId="0" fontId="0" fillId="9" borderId="9" xfId="0" applyFill="1" applyBorder="1" applyAlignment="1" applyProtection="1">
      <alignment vertical="top" wrapText="1"/>
      <protection hidden="1"/>
    </xf>
    <xf numFmtId="0" fontId="0" fillId="10" borderId="9" xfId="0" applyFill="1" applyBorder="1" applyAlignment="1" applyProtection="1">
      <alignment vertical="top" wrapText="1"/>
      <protection hidden="1"/>
    </xf>
    <xf numFmtId="2" fontId="0" fillId="10" borderId="9" xfId="0" applyNumberFormat="1" applyFill="1" applyBorder="1" applyAlignment="1" applyProtection="1">
      <alignment vertical="top" wrapText="1"/>
      <protection hidden="1"/>
    </xf>
    <xf numFmtId="0" fontId="0" fillId="7" borderId="10" xfId="0" applyFill="1" applyBorder="1" applyAlignment="1" applyProtection="1">
      <alignment vertical="top" wrapText="1"/>
      <protection hidden="1"/>
    </xf>
    <xf numFmtId="0" fontId="0" fillId="8" borderId="10" xfId="0" applyFill="1" applyBorder="1" applyAlignment="1" applyProtection="1">
      <alignment vertical="top" wrapText="1"/>
      <protection hidden="1"/>
    </xf>
    <xf numFmtId="0" fontId="0" fillId="9" borderId="10" xfId="0" applyFill="1" applyBorder="1" applyAlignment="1" applyProtection="1">
      <alignment vertical="top" wrapText="1"/>
      <protection hidden="1"/>
    </xf>
    <xf numFmtId="0" fontId="0" fillId="10" borderId="10" xfId="0" applyFill="1" applyBorder="1" applyAlignment="1" applyProtection="1">
      <alignment vertical="top" wrapText="1"/>
      <protection hidden="1"/>
    </xf>
    <xf numFmtId="2" fontId="0" fillId="10" borderId="10" xfId="0" applyNumberForma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57" xfId="0" applyFill="1" applyBorder="1" applyAlignment="1" applyProtection="1">
      <alignment/>
      <protection hidden="1"/>
    </xf>
    <xf numFmtId="0" fontId="9" fillId="3" borderId="40" xfId="0" applyFont="1" applyFill="1" applyBorder="1" applyAlignment="1" applyProtection="1">
      <alignment/>
      <protection hidden="1"/>
    </xf>
    <xf numFmtId="0" fontId="11" fillId="5" borderId="58" xfId="0" applyFont="1" applyFill="1" applyBorder="1" applyAlignment="1" applyProtection="1">
      <alignment/>
      <protection hidden="1"/>
    </xf>
    <xf numFmtId="0" fontId="11" fillId="5" borderId="59" xfId="0" applyFont="1" applyFill="1" applyBorder="1" applyAlignment="1" applyProtection="1">
      <alignment/>
      <protection hidden="1"/>
    </xf>
    <xf numFmtId="0" fontId="0" fillId="5" borderId="60" xfId="0" applyFill="1" applyBorder="1" applyAlignment="1" applyProtection="1">
      <alignment/>
      <protection hidden="1"/>
    </xf>
    <xf numFmtId="0" fontId="11" fillId="5" borderId="0" xfId="0" applyFont="1" applyFill="1" applyBorder="1" applyAlignment="1" applyProtection="1">
      <alignment/>
      <protection hidden="1"/>
    </xf>
    <xf numFmtId="0" fontId="11" fillId="5" borderId="61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0" fillId="5" borderId="61" xfId="0" applyFill="1" applyBorder="1" applyAlignment="1" applyProtection="1">
      <alignment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10" fillId="5" borderId="0" xfId="15" applyFill="1" applyBorder="1" applyAlignment="1" applyProtection="1">
      <alignment/>
      <protection hidden="1"/>
    </xf>
    <xf numFmtId="0" fontId="0" fillId="5" borderId="61" xfId="0" applyFill="1" applyBorder="1" applyAlignment="1" applyProtection="1">
      <alignment wrapText="1"/>
      <protection hidden="1"/>
    </xf>
    <xf numFmtId="0" fontId="0" fillId="4" borderId="0" xfId="0" applyFill="1" applyBorder="1" applyAlignment="1" applyProtection="1">
      <alignment wrapText="1"/>
      <protection hidden="1"/>
    </xf>
    <xf numFmtId="0" fontId="0" fillId="5" borderId="51" xfId="0" applyFill="1" applyBorder="1" applyAlignment="1" applyProtection="1">
      <alignment/>
      <protection hidden="1"/>
    </xf>
    <xf numFmtId="0" fontId="0" fillId="5" borderId="62" xfId="0" applyFill="1" applyBorder="1" applyAlignment="1" applyProtection="1">
      <alignment/>
      <protection hidden="1"/>
    </xf>
    <xf numFmtId="0" fontId="27" fillId="4" borderId="0" xfId="0" applyFont="1" applyFill="1" applyAlignment="1" applyProtection="1">
      <alignment/>
      <protection hidden="1" locked="0"/>
    </xf>
    <xf numFmtId="0" fontId="32" fillId="3" borderId="40" xfId="15" applyFont="1" applyFill="1" applyBorder="1" applyAlignment="1" applyProtection="1">
      <alignment/>
      <protection hidden="1"/>
    </xf>
    <xf numFmtId="0" fontId="10" fillId="5" borderId="0" xfId="15" applyFill="1" applyBorder="1" applyAlignment="1" applyProtection="1">
      <alignment/>
      <protection hidden="1"/>
    </xf>
    <xf numFmtId="0" fontId="33" fillId="5" borderId="0" xfId="0" applyFont="1" applyFill="1" applyBorder="1" applyAlignment="1" applyProtection="1">
      <alignment/>
      <protection hidden="1"/>
    </xf>
    <xf numFmtId="0" fontId="34" fillId="5" borderId="0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 wrapText="1"/>
      <protection hidden="1"/>
    </xf>
    <xf numFmtId="0" fontId="0" fillId="5" borderId="45" xfId="0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0" fontId="0" fillId="0" borderId="36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23" fillId="6" borderId="67" xfId="0" applyFont="1" applyFill="1" applyBorder="1" applyAlignment="1" applyProtection="1">
      <alignment vertical="top" wrapText="1"/>
      <protection hidden="1"/>
    </xf>
    <xf numFmtId="0" fontId="23" fillId="0" borderId="47" xfId="0" applyFont="1" applyBorder="1" applyAlignment="1" applyProtection="1">
      <alignment vertical="top" wrapText="1"/>
      <protection hidden="1"/>
    </xf>
    <xf numFmtId="0" fontId="1" fillId="6" borderId="68" xfId="0" applyFont="1" applyFill="1" applyBorder="1" applyAlignment="1" applyProtection="1">
      <alignment horizontal="center" vertical="top" wrapText="1"/>
      <protection hidden="1"/>
    </xf>
    <xf numFmtId="0" fontId="1" fillId="6" borderId="55" xfId="0" applyFont="1" applyFill="1" applyBorder="1" applyAlignment="1" applyProtection="1">
      <alignment horizontal="center" vertical="top" wrapText="1"/>
      <protection hidden="1"/>
    </xf>
    <xf numFmtId="0" fontId="0" fillId="6" borderId="67" xfId="0" applyFill="1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/>
      <protection hidden="1"/>
    </xf>
    <xf numFmtId="0" fontId="20" fillId="6" borderId="69" xfId="0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vertical="center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Ahd_Sheremet" xfId="18"/>
    <cellStyle name="Followed Hyperlink" xfId="19"/>
    <cellStyle name="Percent" xfId="20"/>
    <cellStyle name="Comma" xfId="21"/>
    <cellStyle name="Comma [0]" xfId="22"/>
  </cellStyles>
  <dxfs count="6"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cat>
            <c:strRef>
              <c:f>ГР!$B$1:$C$1</c:f>
              <c:strCache>
                <c:ptCount val="2"/>
                <c:pt idx="0">
                  <c:v>начало года</c:v>
                </c:pt>
                <c:pt idx="1">
                  <c:v>конец отчетного периода</c:v>
                </c:pt>
              </c:strCache>
            </c:strRef>
          </c:cat>
          <c:val>
            <c:numRef>
              <c:f>ГР!$B$2:$C$2</c:f>
              <c:numCache>
                <c:ptCount val="2"/>
                <c:pt idx="0">
                  <c:v>323331551</c:v>
                </c:pt>
                <c:pt idx="1">
                  <c:v>333164755</c:v>
                </c:pt>
              </c:numCache>
            </c:numRef>
          </c:val>
          <c:shape val="box"/>
        </c:ser>
        <c:overlap val="100"/>
        <c:shape val="box"/>
        <c:axId val="35973328"/>
        <c:axId val="55324497"/>
      </c:bar3DChart>
      <c:catAx>
        <c:axId val="3597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324497"/>
        <c:crosses val="autoZero"/>
        <c:auto val="1"/>
        <c:lblOffset val="100"/>
        <c:noMultiLvlLbl val="0"/>
      </c:catAx>
      <c:valAx>
        <c:axId val="55324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973328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2</xdr:row>
      <xdr:rowOff>114300</xdr:rowOff>
    </xdr:from>
    <xdr:to>
      <xdr:col>7</xdr:col>
      <xdr:colOff>476250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47650"/>
          <a:ext cx="457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</xdr:row>
      <xdr:rowOff>85725</xdr:rowOff>
    </xdr:from>
    <xdr:to>
      <xdr:col>6</xdr:col>
      <xdr:colOff>9525</xdr:colOff>
      <xdr:row>24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33400"/>
          <a:ext cx="45148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" name="Line 6"/>
        <xdr:cNvSpPr>
          <a:spLocks/>
        </xdr:cNvSpPr>
      </xdr:nvSpPr>
      <xdr:spPr>
        <a:xfrm>
          <a:off x="152400" y="638175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" name="Line 7"/>
        <xdr:cNvSpPr>
          <a:spLocks/>
        </xdr:cNvSpPr>
      </xdr:nvSpPr>
      <xdr:spPr>
        <a:xfrm>
          <a:off x="152400" y="897255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8"/>
        <xdr:cNvSpPr>
          <a:spLocks/>
        </xdr:cNvSpPr>
      </xdr:nvSpPr>
      <xdr:spPr>
        <a:xfrm>
          <a:off x="152400" y="43719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4" name="Line 9"/>
        <xdr:cNvSpPr>
          <a:spLocks/>
        </xdr:cNvSpPr>
      </xdr:nvSpPr>
      <xdr:spPr>
        <a:xfrm>
          <a:off x="152400" y="105060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5" name="Line 10"/>
        <xdr:cNvSpPr>
          <a:spLocks/>
        </xdr:cNvSpPr>
      </xdr:nvSpPr>
      <xdr:spPr>
        <a:xfrm>
          <a:off x="152400" y="1411605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" name="Line 11"/>
        <xdr:cNvSpPr>
          <a:spLocks/>
        </xdr:cNvSpPr>
      </xdr:nvSpPr>
      <xdr:spPr>
        <a:xfrm>
          <a:off x="152400" y="159162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7" name="Line 12"/>
        <xdr:cNvSpPr>
          <a:spLocks/>
        </xdr:cNvSpPr>
      </xdr:nvSpPr>
      <xdr:spPr>
        <a:xfrm>
          <a:off x="152400" y="1684972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6</xdr:col>
      <xdr:colOff>0</xdr:colOff>
      <xdr:row>83</xdr:row>
      <xdr:rowOff>0</xdr:rowOff>
    </xdr:to>
    <xdr:sp>
      <xdr:nvSpPr>
        <xdr:cNvPr id="8" name="Line 13"/>
        <xdr:cNvSpPr>
          <a:spLocks/>
        </xdr:cNvSpPr>
      </xdr:nvSpPr>
      <xdr:spPr>
        <a:xfrm>
          <a:off x="152400" y="180117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6</xdr:col>
      <xdr:colOff>0</xdr:colOff>
      <xdr:row>92</xdr:row>
      <xdr:rowOff>0</xdr:rowOff>
    </xdr:to>
    <xdr:sp>
      <xdr:nvSpPr>
        <xdr:cNvPr id="9" name="Line 14"/>
        <xdr:cNvSpPr>
          <a:spLocks/>
        </xdr:cNvSpPr>
      </xdr:nvSpPr>
      <xdr:spPr>
        <a:xfrm>
          <a:off x="152400" y="2004060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>
      <xdr:nvSpPr>
        <xdr:cNvPr id="10" name="Line 15"/>
        <xdr:cNvSpPr>
          <a:spLocks/>
        </xdr:cNvSpPr>
      </xdr:nvSpPr>
      <xdr:spPr>
        <a:xfrm>
          <a:off x="152400" y="222027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" name="Line 16"/>
        <xdr:cNvSpPr>
          <a:spLocks/>
        </xdr:cNvSpPr>
      </xdr:nvSpPr>
      <xdr:spPr>
        <a:xfrm>
          <a:off x="152400" y="2318385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6</xdr:col>
      <xdr:colOff>0</xdr:colOff>
      <xdr:row>110</xdr:row>
      <xdr:rowOff>0</xdr:rowOff>
    </xdr:to>
    <xdr:sp>
      <xdr:nvSpPr>
        <xdr:cNvPr id="12" name="Line 17"/>
        <xdr:cNvSpPr>
          <a:spLocks/>
        </xdr:cNvSpPr>
      </xdr:nvSpPr>
      <xdr:spPr>
        <a:xfrm>
          <a:off x="152400" y="2382202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6</xdr:col>
      <xdr:colOff>0</xdr:colOff>
      <xdr:row>114</xdr:row>
      <xdr:rowOff>0</xdr:rowOff>
    </xdr:to>
    <xdr:sp>
      <xdr:nvSpPr>
        <xdr:cNvPr id="13" name="Line 18"/>
        <xdr:cNvSpPr>
          <a:spLocks/>
        </xdr:cNvSpPr>
      </xdr:nvSpPr>
      <xdr:spPr>
        <a:xfrm>
          <a:off x="152400" y="2476500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6</xdr:col>
      <xdr:colOff>0</xdr:colOff>
      <xdr:row>124</xdr:row>
      <xdr:rowOff>0</xdr:rowOff>
    </xdr:to>
    <xdr:sp>
      <xdr:nvSpPr>
        <xdr:cNvPr id="14" name="Line 19"/>
        <xdr:cNvSpPr>
          <a:spLocks/>
        </xdr:cNvSpPr>
      </xdr:nvSpPr>
      <xdr:spPr>
        <a:xfrm>
          <a:off x="152400" y="2661285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15" name="Line 20"/>
        <xdr:cNvSpPr>
          <a:spLocks/>
        </xdr:cNvSpPr>
      </xdr:nvSpPr>
      <xdr:spPr>
        <a:xfrm>
          <a:off x="152400" y="1262062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6" name="Line 21"/>
        <xdr:cNvSpPr>
          <a:spLocks/>
        </xdr:cNvSpPr>
      </xdr:nvSpPr>
      <xdr:spPr>
        <a:xfrm>
          <a:off x="152400" y="554355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22"/>
        <xdr:cNvSpPr>
          <a:spLocks/>
        </xdr:cNvSpPr>
      </xdr:nvSpPr>
      <xdr:spPr>
        <a:xfrm>
          <a:off x="152400" y="66579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8" name="Line 36"/>
        <xdr:cNvSpPr>
          <a:spLocks/>
        </xdr:cNvSpPr>
      </xdr:nvSpPr>
      <xdr:spPr>
        <a:xfrm>
          <a:off x="152400" y="743902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19" name="Line 37"/>
        <xdr:cNvSpPr>
          <a:spLocks/>
        </xdr:cNvSpPr>
      </xdr:nvSpPr>
      <xdr:spPr>
        <a:xfrm>
          <a:off x="152400" y="12420600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47</xdr:row>
      <xdr:rowOff>0</xdr:rowOff>
    </xdr:from>
    <xdr:to>
      <xdr:col>2</xdr:col>
      <xdr:colOff>533400</xdr:colOff>
      <xdr:row>47</xdr:row>
      <xdr:rowOff>0</xdr:rowOff>
    </xdr:to>
    <xdr:sp>
      <xdr:nvSpPr>
        <xdr:cNvPr id="1" name="Текст 6"/>
        <xdr:cNvSpPr txBox="1">
          <a:spLocks noChangeArrowheads="1"/>
        </xdr:cNvSpPr>
      </xdr:nvSpPr>
      <xdr:spPr>
        <a:xfrm>
          <a:off x="2600325" y="965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ОргДиректор #С</a:t>
          </a:r>
        </a:p>
      </xdr:txBody>
    </xdr:sp>
    <xdr:clientData/>
  </xdr:twoCellAnchor>
  <xdr:twoCellAnchor>
    <xdr:from>
      <xdr:col>2</xdr:col>
      <xdr:colOff>533400</xdr:colOff>
      <xdr:row>47</xdr:row>
      <xdr:rowOff>0</xdr:rowOff>
    </xdr:from>
    <xdr:to>
      <xdr:col>2</xdr:col>
      <xdr:colOff>533400</xdr:colOff>
      <xdr:row>47</xdr:row>
      <xdr:rowOff>0</xdr:rowOff>
    </xdr:to>
    <xdr:sp>
      <xdr:nvSpPr>
        <xdr:cNvPr id="2" name="Текст 8"/>
        <xdr:cNvSpPr txBox="1">
          <a:spLocks noChangeArrowheads="1"/>
        </xdr:cNvSpPr>
      </xdr:nvSpPr>
      <xdr:spPr>
        <a:xfrm>
          <a:off x="2600325" y="965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2</xdr:col>
      <xdr:colOff>533400</xdr:colOff>
      <xdr:row>47</xdr:row>
      <xdr:rowOff>0</xdr:rowOff>
    </xdr:from>
    <xdr:to>
      <xdr:col>2</xdr:col>
      <xdr:colOff>533400</xdr:colOff>
      <xdr:row>47</xdr:row>
      <xdr:rowOff>0</xdr:rowOff>
    </xdr:to>
    <xdr:sp>
      <xdr:nvSpPr>
        <xdr:cNvPr id="3" name="Текст 10"/>
        <xdr:cNvSpPr txBox="1">
          <a:spLocks noChangeArrowheads="1"/>
        </xdr:cNvSpPr>
      </xdr:nvSpPr>
      <xdr:spPr>
        <a:xfrm>
          <a:off x="2600325" y="965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3</xdr:col>
      <xdr:colOff>171450</xdr:colOff>
      <xdr:row>7</xdr:row>
      <xdr:rowOff>28575</xdr:rowOff>
    </xdr:from>
    <xdr:to>
      <xdr:col>6</xdr:col>
      <xdr:colOff>257175</xdr:colOff>
      <xdr:row>8</xdr:row>
      <xdr:rowOff>0</xdr:rowOff>
    </xdr:to>
    <xdr:sp>
      <xdr:nvSpPr>
        <xdr:cNvPr id="4" name="Текст 17"/>
        <xdr:cNvSpPr txBox="1">
          <a:spLocks noChangeArrowheads="1"/>
        </xdr:cNvSpPr>
      </xdr:nvSpPr>
      <xdr:spPr>
        <a:xfrm>
          <a:off x="2771775" y="1352550"/>
          <a:ext cx="2933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95250</xdr:rowOff>
    </xdr:from>
    <xdr:to>
      <xdr:col>9</xdr:col>
      <xdr:colOff>666750</xdr:colOff>
      <xdr:row>19</xdr:row>
      <xdr:rowOff>142875</xdr:rowOff>
    </xdr:to>
    <xdr:graphicFrame>
      <xdr:nvGraphicFramePr>
        <xdr:cNvPr id="1" name="Chart 3"/>
        <xdr:cNvGraphicFramePr/>
      </xdr:nvGraphicFramePr>
      <xdr:xfrm>
        <a:off x="219075" y="257175"/>
        <a:ext cx="63627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\&#1088;&#1072;&#1073;&#1086;&#1095;&#1080;&#1081;%20&#1089;&#1090;&#1086;&#1083;\logmarket\1\programm\Financial_analisis\Financial_analisis\ANALIZ\leco\analiz\sher-balans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БАЛАНС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3">
        <row r="18">
          <cell r="B18">
            <v>382709.7</v>
          </cell>
          <cell r="C18">
            <v>483116</v>
          </cell>
          <cell r="F18">
            <v>100406.29999999999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ogmarket.tk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98"/>
  <sheetViews>
    <sheetView showGridLines="0" showRowColHeaders="0" tabSelected="1" showOutlineSymbols="0" workbookViewId="0" topLeftCell="A1">
      <selection activeCell="E12" sqref="E12"/>
    </sheetView>
  </sheetViews>
  <sheetFormatPr defaultColWidth="9.00390625" defaultRowHeight="12.75"/>
  <cols>
    <col min="1" max="1" width="6.00390625" style="251" customWidth="1"/>
    <col min="2" max="2" width="3.25390625" style="251" customWidth="1"/>
    <col min="3" max="3" width="7.75390625" style="251" customWidth="1"/>
    <col min="4" max="4" width="33.25390625" style="251" customWidth="1"/>
    <col min="5" max="8" width="9.125" style="251" customWidth="1"/>
    <col min="9" max="9" width="5.25390625" style="251" customWidth="1"/>
    <col min="10" max="16384" width="9.125" style="251" customWidth="1"/>
  </cols>
  <sheetData>
    <row r="1" spans="1:17" ht="6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4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24.75" customHeight="1">
      <c r="A3" s="132"/>
      <c r="B3" s="252"/>
      <c r="C3" s="253" t="s">
        <v>402</v>
      </c>
      <c r="D3" s="110"/>
      <c r="E3" s="110"/>
      <c r="F3" s="111"/>
      <c r="G3" s="254"/>
      <c r="H3" s="255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10.5" customHeight="1">
      <c r="A4" s="132"/>
      <c r="B4" s="256"/>
      <c r="C4" s="257"/>
      <c r="F4" s="257"/>
      <c r="G4" s="257"/>
      <c r="H4" s="258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5.75" customHeight="1">
      <c r="A5" s="132"/>
      <c r="B5" s="256"/>
      <c r="G5" s="271"/>
      <c r="H5" s="258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2.75">
      <c r="A6" s="132"/>
      <c r="B6" s="256"/>
      <c r="G6" s="271"/>
      <c r="H6" s="258"/>
      <c r="I6" s="132"/>
      <c r="J6" s="132"/>
      <c r="K6" s="132"/>
      <c r="L6" s="132"/>
      <c r="M6" s="132"/>
      <c r="N6" s="132"/>
      <c r="O6" s="132"/>
      <c r="P6" s="132"/>
      <c r="Q6" s="132"/>
    </row>
    <row r="7" spans="1:17" ht="12.75">
      <c r="A7" s="132"/>
      <c r="B7" s="256"/>
      <c r="G7" s="271"/>
      <c r="H7" s="258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12.75">
      <c r="A8" s="132"/>
      <c r="B8" s="256"/>
      <c r="G8" s="260"/>
      <c r="H8" s="261"/>
      <c r="I8" s="132"/>
      <c r="J8" s="132"/>
      <c r="K8" s="132"/>
      <c r="L8" s="132"/>
      <c r="M8" s="132"/>
      <c r="N8" s="132"/>
      <c r="O8" s="132"/>
      <c r="P8" s="132"/>
      <c r="Q8" s="132"/>
    </row>
    <row r="9" spans="1:17" ht="9" customHeight="1">
      <c r="A9" s="132"/>
      <c r="B9" s="256"/>
      <c r="H9" s="261"/>
      <c r="I9" s="132"/>
      <c r="J9" s="132"/>
      <c r="K9" s="132"/>
      <c r="L9" s="132"/>
      <c r="M9" s="132"/>
      <c r="N9" s="132"/>
      <c r="O9" s="132"/>
      <c r="P9" s="132"/>
      <c r="Q9" s="132"/>
    </row>
    <row r="10" spans="1:17" ht="10.5" customHeight="1">
      <c r="A10" s="132"/>
      <c r="B10" s="256"/>
      <c r="H10" s="261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7" ht="10.5" customHeight="1">
      <c r="A11" s="132"/>
      <c r="B11" s="256"/>
      <c r="H11" s="261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ht="10.5" customHeight="1">
      <c r="A12" s="132"/>
      <c r="B12" s="256"/>
      <c r="H12" s="261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ht="10.5" customHeight="1">
      <c r="A13" s="132"/>
      <c r="B13" s="256"/>
      <c r="H13" s="261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ht="10.5" customHeight="1">
      <c r="A14" s="132"/>
      <c r="B14" s="256"/>
      <c r="H14" s="261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7" ht="10.5" customHeight="1">
      <c r="A15" s="132"/>
      <c r="B15" s="256"/>
      <c r="H15" s="261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ht="10.5" customHeight="1">
      <c r="A16" s="132"/>
      <c r="B16" s="256"/>
      <c r="H16" s="261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10.5" customHeight="1">
      <c r="A17" s="132"/>
      <c r="B17" s="256"/>
      <c r="H17" s="261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10.5" customHeight="1">
      <c r="A18" s="132"/>
      <c r="B18" s="256"/>
      <c r="H18" s="261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ht="10.5" customHeight="1">
      <c r="A19" s="132"/>
      <c r="B19" s="256"/>
      <c r="H19" s="261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ht="10.5" customHeight="1">
      <c r="A20" s="132"/>
      <c r="B20" s="256"/>
      <c r="H20" s="261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ht="10.5" customHeight="1">
      <c r="A21" s="132"/>
      <c r="B21" s="256"/>
      <c r="H21" s="261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 ht="10.5" customHeight="1">
      <c r="A22" s="132"/>
      <c r="B22" s="256"/>
      <c r="H22" s="261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7" ht="10.5" customHeight="1">
      <c r="A23" s="132"/>
      <c r="B23" s="256"/>
      <c r="H23" s="261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ht="10.5" customHeight="1">
      <c r="A24" s="132"/>
      <c r="B24" s="256"/>
      <c r="H24" s="261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ht="10.5" customHeight="1">
      <c r="A25" s="132"/>
      <c r="B25" s="256"/>
      <c r="H25" s="261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ht="10.5" customHeight="1">
      <c r="A26" s="132"/>
      <c r="B26" s="256"/>
      <c r="H26" s="261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ht="10.5" customHeight="1">
      <c r="A27" s="132"/>
      <c r="B27" s="256"/>
      <c r="C27" s="263" t="s">
        <v>405</v>
      </c>
      <c r="D27" s="272"/>
      <c r="H27" s="261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ht="10.5" customHeight="1">
      <c r="A28" s="132"/>
      <c r="B28" s="256"/>
      <c r="C28" s="272" t="s">
        <v>400</v>
      </c>
      <c r="D28" s="272"/>
      <c r="H28" s="261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7" ht="10.5" customHeight="1">
      <c r="A29" s="132"/>
      <c r="B29" s="256"/>
      <c r="C29" s="272" t="s">
        <v>401</v>
      </c>
      <c r="D29" s="272"/>
      <c r="H29" s="261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ht="10.5" customHeight="1">
      <c r="A30" s="132"/>
      <c r="B30" s="256"/>
      <c r="C30" s="272" t="s">
        <v>406</v>
      </c>
      <c r="D30" s="272"/>
      <c r="H30" s="261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7" ht="84.75" customHeight="1">
      <c r="A31" s="132"/>
      <c r="B31" s="256"/>
      <c r="C31" s="275" t="s">
        <v>404</v>
      </c>
      <c r="D31" s="273"/>
      <c r="E31" s="273"/>
      <c r="F31" s="273"/>
      <c r="G31" s="273"/>
      <c r="H31" s="261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 ht="117" customHeight="1">
      <c r="A32" s="132"/>
      <c r="B32" s="256"/>
      <c r="C32" s="273" t="s">
        <v>403</v>
      </c>
      <c r="D32" s="273"/>
      <c r="E32" s="273"/>
      <c r="F32" s="273"/>
      <c r="G32" s="273"/>
      <c r="H32" s="261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ht="12.75">
      <c r="A33" s="132"/>
      <c r="B33" s="256"/>
      <c r="H33" s="261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ht="12.75">
      <c r="A34" s="132"/>
      <c r="B34" s="256"/>
      <c r="C34" s="259" t="s">
        <v>87</v>
      </c>
      <c r="H34" s="261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ht="12.75">
      <c r="A35" s="132"/>
      <c r="B35" s="256"/>
      <c r="C35" s="260"/>
      <c r="H35" s="261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 ht="12.75">
      <c r="A36" s="132"/>
      <c r="B36" s="256"/>
      <c r="C36" s="270" t="s">
        <v>86</v>
      </c>
      <c r="D36" s="174"/>
      <c r="H36" s="261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ht="12.75">
      <c r="A37" s="132"/>
      <c r="B37" s="256"/>
      <c r="C37" s="270" t="s">
        <v>85</v>
      </c>
      <c r="D37" s="174"/>
      <c r="H37" s="261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 ht="12.75">
      <c r="A38" s="132"/>
      <c r="B38" s="256"/>
      <c r="H38" s="261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ht="12.75">
      <c r="A39" s="132"/>
      <c r="B39" s="256"/>
      <c r="C39" s="259" t="s">
        <v>389</v>
      </c>
      <c r="H39" s="261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ht="38.25" customHeight="1">
      <c r="A40" s="132"/>
      <c r="B40" s="256"/>
      <c r="C40" s="273" t="s">
        <v>388</v>
      </c>
      <c r="D40" s="273"/>
      <c r="E40" s="273"/>
      <c r="F40" s="273"/>
      <c r="G40" s="273"/>
      <c r="H40" s="261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ht="27.75" customHeight="1">
      <c r="A41" s="132"/>
      <c r="B41" s="256"/>
      <c r="C41" s="273" t="s">
        <v>390</v>
      </c>
      <c r="D41" s="273"/>
      <c r="E41" s="273"/>
      <c r="F41" s="273"/>
      <c r="G41" s="273"/>
      <c r="H41" s="261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ht="12.75">
      <c r="A42" s="132"/>
      <c r="B42" s="256"/>
      <c r="C42" s="251" t="s">
        <v>391</v>
      </c>
      <c r="H42" s="261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 ht="45" customHeight="1">
      <c r="A43" s="132"/>
      <c r="B43" s="256"/>
      <c r="C43" s="273" t="s">
        <v>392</v>
      </c>
      <c r="D43" s="273"/>
      <c r="E43" s="273"/>
      <c r="F43" s="273"/>
      <c r="G43" s="273"/>
      <c r="H43" s="261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 ht="45" customHeight="1">
      <c r="A44" s="132"/>
      <c r="B44" s="256"/>
      <c r="C44" s="273" t="s">
        <v>393</v>
      </c>
      <c r="D44" s="273"/>
      <c r="E44" s="273"/>
      <c r="F44" s="273"/>
      <c r="G44" s="273"/>
      <c r="H44" s="261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ht="12.75">
      <c r="A45" s="132"/>
      <c r="B45" s="256"/>
      <c r="C45" s="251" t="s">
        <v>394</v>
      </c>
      <c r="H45" s="261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 ht="12.75">
      <c r="A46" s="132"/>
      <c r="B46" s="256"/>
      <c r="H46" s="261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ht="12.75">
      <c r="A47" s="132"/>
      <c r="B47" s="256"/>
      <c r="H47" s="261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7" ht="12.75">
      <c r="A48" s="132"/>
      <c r="B48" s="256"/>
      <c r="H48" s="261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1:17" ht="12.75">
      <c r="A49" s="132"/>
      <c r="B49" s="256"/>
      <c r="C49" s="262"/>
      <c r="H49" s="261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1:17" ht="12.75">
      <c r="A50" s="132"/>
      <c r="B50" s="256"/>
      <c r="H50" s="261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ht="12.75">
      <c r="A51" s="132"/>
      <c r="B51" s="256"/>
      <c r="C51" s="259" t="s">
        <v>88</v>
      </c>
      <c r="H51" s="261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1:17" ht="12.75">
      <c r="A52" s="132"/>
      <c r="B52" s="256"/>
      <c r="H52" s="261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1:17" ht="12.75">
      <c r="A53" s="132"/>
      <c r="B53" s="256"/>
      <c r="C53" s="251" t="s">
        <v>380</v>
      </c>
      <c r="D53" s="263" t="s">
        <v>83</v>
      </c>
      <c r="H53" s="261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7" ht="12.75">
      <c r="A54" s="132"/>
      <c r="B54" s="256"/>
      <c r="D54" s="263"/>
      <c r="H54" s="261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17" ht="12.75">
      <c r="A55" s="132"/>
      <c r="B55" s="256"/>
      <c r="C55" s="251" t="s">
        <v>381</v>
      </c>
      <c r="D55" s="263" t="s">
        <v>343</v>
      </c>
      <c r="H55" s="261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1:17" ht="12.75">
      <c r="A56" s="132"/>
      <c r="B56" s="256"/>
      <c r="D56" s="263"/>
      <c r="H56" s="261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1:17" ht="12.75">
      <c r="A57" s="132"/>
      <c r="B57" s="256"/>
      <c r="C57" s="251" t="s">
        <v>382</v>
      </c>
      <c r="D57" s="263" t="s">
        <v>342</v>
      </c>
      <c r="H57" s="261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ht="12.75">
      <c r="A58" s="132"/>
      <c r="B58" s="256"/>
      <c r="D58" s="263"/>
      <c r="H58" s="261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1:17" ht="12.75">
      <c r="A59" s="132"/>
      <c r="B59" s="256"/>
      <c r="C59" s="251" t="s">
        <v>383</v>
      </c>
      <c r="D59" s="263" t="s">
        <v>344</v>
      </c>
      <c r="H59" s="261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1:17" ht="12.75">
      <c r="A60" s="132"/>
      <c r="B60" s="256"/>
      <c r="D60" s="263"/>
      <c r="H60" s="261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1:17" ht="12.75">
      <c r="A61" s="132"/>
      <c r="B61" s="256"/>
      <c r="C61" s="251" t="s">
        <v>384</v>
      </c>
      <c r="D61" s="263" t="s">
        <v>345</v>
      </c>
      <c r="H61" s="261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1:17" ht="12.75">
      <c r="A62" s="132"/>
      <c r="B62" s="256"/>
      <c r="D62" s="263"/>
      <c r="H62" s="261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ht="12.75">
      <c r="A63" s="132"/>
      <c r="B63" s="256"/>
      <c r="C63" s="251" t="s">
        <v>385</v>
      </c>
      <c r="D63" s="263" t="s">
        <v>363</v>
      </c>
      <c r="H63" s="261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1:17" ht="12.75">
      <c r="A64" s="132"/>
      <c r="B64" s="256"/>
      <c r="H64" s="261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1:17" ht="15" customHeight="1">
      <c r="A65" s="132"/>
      <c r="B65" s="256"/>
      <c r="H65" s="261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1:17" ht="77.25" customHeight="1">
      <c r="A66" s="132"/>
      <c r="B66" s="256"/>
      <c r="C66" s="273" t="s">
        <v>386</v>
      </c>
      <c r="D66" s="273"/>
      <c r="E66" s="273"/>
      <c r="F66" s="273"/>
      <c r="G66" s="273"/>
      <c r="H66" s="264"/>
      <c r="I66" s="265"/>
      <c r="J66" s="132"/>
      <c r="K66" s="132"/>
      <c r="L66" s="132"/>
      <c r="M66" s="132"/>
      <c r="N66" s="132"/>
      <c r="O66" s="132"/>
      <c r="P66" s="132"/>
      <c r="Q66" s="132"/>
    </row>
    <row r="67" spans="1:17" ht="78" customHeight="1">
      <c r="A67" s="132"/>
      <c r="B67" s="256"/>
      <c r="C67" s="273" t="s">
        <v>89</v>
      </c>
      <c r="D67" s="273"/>
      <c r="E67" s="273"/>
      <c r="F67" s="273"/>
      <c r="G67" s="273"/>
      <c r="H67" s="264"/>
      <c r="I67" s="265"/>
      <c r="J67" s="132"/>
      <c r="K67" s="132"/>
      <c r="L67" s="132"/>
      <c r="M67" s="132"/>
      <c r="N67" s="132"/>
      <c r="O67" s="132"/>
      <c r="P67" s="132"/>
      <c r="Q67" s="132"/>
    </row>
    <row r="68" spans="1:17" ht="25.5" customHeight="1">
      <c r="A68" s="132"/>
      <c r="B68" s="256"/>
      <c r="C68" s="273" t="s">
        <v>90</v>
      </c>
      <c r="D68" s="273"/>
      <c r="E68" s="273"/>
      <c r="F68" s="273"/>
      <c r="G68" s="273"/>
      <c r="H68" s="264"/>
      <c r="I68" s="265"/>
      <c r="J68" s="132"/>
      <c r="K68" s="132"/>
      <c r="L68" s="132"/>
      <c r="M68" s="132"/>
      <c r="N68" s="132"/>
      <c r="O68" s="132"/>
      <c r="P68" s="132"/>
      <c r="Q68" s="132"/>
    </row>
    <row r="69" spans="1:17" ht="28.5" customHeight="1">
      <c r="A69" s="132"/>
      <c r="B69" s="256"/>
      <c r="C69" s="273" t="s">
        <v>0</v>
      </c>
      <c r="D69" s="273"/>
      <c r="E69" s="273"/>
      <c r="F69" s="273"/>
      <c r="G69" s="273"/>
      <c r="H69" s="264"/>
      <c r="I69" s="265"/>
      <c r="J69" s="132"/>
      <c r="K69" s="132"/>
      <c r="L69" s="132"/>
      <c r="M69" s="132"/>
      <c r="N69" s="132"/>
      <c r="O69" s="132"/>
      <c r="P69" s="132"/>
      <c r="Q69" s="132"/>
    </row>
    <row r="70" spans="1:17" ht="27.75" customHeight="1">
      <c r="A70" s="132"/>
      <c r="B70" s="256"/>
      <c r="C70" s="273" t="s">
        <v>1</v>
      </c>
      <c r="D70" s="273"/>
      <c r="E70" s="273"/>
      <c r="F70" s="273"/>
      <c r="G70" s="273"/>
      <c r="H70" s="264"/>
      <c r="I70" s="265"/>
      <c r="J70" s="132"/>
      <c r="K70" s="132"/>
      <c r="L70" s="132"/>
      <c r="M70" s="132"/>
      <c r="N70" s="132"/>
      <c r="O70" s="132"/>
      <c r="P70" s="132"/>
      <c r="Q70" s="132"/>
    </row>
    <row r="71" spans="1:17" ht="70.5" customHeight="1">
      <c r="A71" s="132"/>
      <c r="B71" s="256"/>
      <c r="C71" s="273" t="s">
        <v>91</v>
      </c>
      <c r="D71" s="273"/>
      <c r="E71" s="273"/>
      <c r="F71" s="273"/>
      <c r="G71" s="273"/>
      <c r="H71" s="264"/>
      <c r="I71" s="265"/>
      <c r="J71" s="132"/>
      <c r="K71" s="132"/>
      <c r="L71" s="132"/>
      <c r="M71" s="132"/>
      <c r="N71" s="132"/>
      <c r="O71" s="132"/>
      <c r="P71" s="132"/>
      <c r="Q71" s="132"/>
    </row>
    <row r="72" spans="1:17" ht="33.75" customHeight="1">
      <c r="A72" s="132"/>
      <c r="B72" s="256"/>
      <c r="C72" s="273" t="s">
        <v>92</v>
      </c>
      <c r="D72" s="273"/>
      <c r="E72" s="273"/>
      <c r="F72" s="273"/>
      <c r="G72" s="273"/>
      <c r="H72" s="264"/>
      <c r="I72" s="265"/>
      <c r="J72" s="132"/>
      <c r="K72" s="132"/>
      <c r="L72" s="132"/>
      <c r="M72" s="132"/>
      <c r="N72" s="132"/>
      <c r="O72" s="132"/>
      <c r="P72" s="132"/>
      <c r="Q72" s="132"/>
    </row>
    <row r="73" spans="1:17" ht="21.75" customHeight="1">
      <c r="A73" s="132"/>
      <c r="B73" s="256"/>
      <c r="C73" s="273" t="s">
        <v>93</v>
      </c>
      <c r="D73" s="273"/>
      <c r="E73" s="273"/>
      <c r="F73" s="273"/>
      <c r="G73" s="273"/>
      <c r="H73" s="264"/>
      <c r="I73" s="265"/>
      <c r="J73" s="132"/>
      <c r="K73" s="132"/>
      <c r="L73" s="132"/>
      <c r="M73" s="132"/>
      <c r="N73" s="132"/>
      <c r="O73" s="132"/>
      <c r="P73" s="132"/>
      <c r="Q73" s="132"/>
    </row>
    <row r="74" spans="1:17" ht="72" customHeight="1">
      <c r="A74" s="132"/>
      <c r="B74" s="256"/>
      <c r="C74" s="273" t="s">
        <v>387</v>
      </c>
      <c r="D74" s="273"/>
      <c r="E74" s="273"/>
      <c r="F74" s="273"/>
      <c r="G74" s="273"/>
      <c r="H74" s="264"/>
      <c r="I74" s="265"/>
      <c r="J74" s="132"/>
      <c r="K74" s="132"/>
      <c r="L74" s="132"/>
      <c r="M74" s="132"/>
      <c r="N74" s="132"/>
      <c r="O74" s="132"/>
      <c r="P74" s="132"/>
      <c r="Q74" s="132"/>
    </row>
    <row r="75" spans="1:17" ht="18.75" customHeight="1">
      <c r="A75" s="132"/>
      <c r="B75" s="256"/>
      <c r="C75" s="273"/>
      <c r="D75" s="273"/>
      <c r="E75" s="273"/>
      <c r="F75" s="273"/>
      <c r="G75" s="273"/>
      <c r="H75" s="264"/>
      <c r="I75" s="265"/>
      <c r="J75" s="132"/>
      <c r="K75" s="132"/>
      <c r="L75" s="132"/>
      <c r="M75" s="132"/>
      <c r="N75" s="132"/>
      <c r="O75" s="132"/>
      <c r="P75" s="132"/>
      <c r="Q75" s="132"/>
    </row>
    <row r="76" spans="1:17" ht="12.75">
      <c r="A76" s="132"/>
      <c r="B76" s="266"/>
      <c r="C76" s="274"/>
      <c r="D76" s="274"/>
      <c r="E76" s="274"/>
      <c r="F76" s="274"/>
      <c r="G76" s="274"/>
      <c r="H76" s="267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1:17" ht="12.7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1:17" ht="12.7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1:17" ht="12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1:17" ht="12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1:17" ht="12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1:17" ht="12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1:17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1:17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1:17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1:17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1:17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1:17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1:17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1:17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1:17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1:17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1:17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1:17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1:17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1:17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1:17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1:17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</sheetData>
  <sheetProtection sheet="1" objects="1" scenarios="1"/>
  <mergeCells count="17">
    <mergeCell ref="C31:G31"/>
    <mergeCell ref="C32:G32"/>
    <mergeCell ref="C67:G67"/>
    <mergeCell ref="C68:G68"/>
    <mergeCell ref="C69:G69"/>
    <mergeCell ref="C40:G40"/>
    <mergeCell ref="C41:G41"/>
    <mergeCell ref="C43:G43"/>
    <mergeCell ref="C44:G44"/>
    <mergeCell ref="C66:G66"/>
    <mergeCell ref="C75:G75"/>
    <mergeCell ref="C76:G76"/>
    <mergeCell ref="C74:G74"/>
    <mergeCell ref="C70:G70"/>
    <mergeCell ref="C71:G71"/>
    <mergeCell ref="C72:G72"/>
    <mergeCell ref="C73:G73"/>
  </mergeCells>
  <hyperlinks>
    <hyperlink ref="C36" location="Ф1!A1" display="Ф1!A1"/>
    <hyperlink ref="C37" location="Ф2!A1" display="Ф2!A1"/>
    <hyperlink ref="D53" location="СПФС!A1" display="СПФС!A1"/>
    <hyperlink ref="D55" location="ПФУ!A1" display="ПФУ!A1"/>
    <hyperlink ref="D57" location="ППС!A1" display="ППС!A1"/>
    <hyperlink ref="D59" location="ПОСБ!A1" display="ПОСБ!A1"/>
    <hyperlink ref="D61" location="ПРНТ!A1" display="ПРНТ!A1"/>
    <hyperlink ref="D63" location="АУНБ!A1" display="АУНБ!A1"/>
    <hyperlink ref="C27" r:id="rId1" display="http://logmarket.tk"/>
  </hyperlinks>
  <printOptions/>
  <pageMargins left="0.38" right="0.27" top="0.42" bottom="0.29" header="0.3" footer="0.2"/>
  <pageSetup fitToHeight="1" fitToWidth="1" horizontalDpi="600" verticalDpi="600" orientation="portrait" paperSize="9" scale="7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X116"/>
  <sheetViews>
    <sheetView workbookViewId="0" topLeftCell="A1">
      <selection activeCell="D12" sqref="D12"/>
    </sheetView>
  </sheetViews>
  <sheetFormatPr defaultColWidth="9.00390625" defaultRowHeight="12.75"/>
  <cols>
    <col min="1" max="1" width="2.25390625" style="174" customWidth="1"/>
    <col min="2" max="2" width="37.75390625" style="174" customWidth="1"/>
    <col min="3" max="3" width="15.00390625" style="174" customWidth="1"/>
    <col min="4" max="4" width="14.875" style="113" customWidth="1"/>
    <col min="5" max="5" width="17.75390625" style="175" customWidth="1"/>
    <col min="6" max="6" width="12.125" style="113" customWidth="1"/>
    <col min="7" max="7" width="13.75390625" style="113" customWidth="1"/>
    <col min="8" max="8" width="11.875" style="113" customWidth="1"/>
    <col min="9" max="9" width="14.00390625" style="113" customWidth="1"/>
    <col min="10" max="16384" width="8.875" style="113" customWidth="1"/>
  </cols>
  <sheetData>
    <row r="1" spans="1:50" ht="6.75" customHeight="1">
      <c r="A1" s="114"/>
      <c r="B1" s="114"/>
      <c r="C1" s="114"/>
      <c r="D1" s="112"/>
      <c r="E1" s="115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</row>
    <row r="2" spans="1:50" ht="18">
      <c r="A2" s="114"/>
      <c r="B2" s="116" t="s">
        <v>363</v>
      </c>
      <c r="C2" s="117"/>
      <c r="D2" s="118"/>
      <c r="E2" s="115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</row>
    <row r="3" spans="1:50" ht="15.75" thickBot="1">
      <c r="A3" s="114"/>
      <c r="B3" s="119"/>
      <c r="C3" s="114"/>
      <c r="D3" s="112"/>
      <c r="E3" s="115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</row>
    <row r="4" spans="1:25" ht="12.75">
      <c r="A4" s="114"/>
      <c r="B4" s="291" t="s">
        <v>355</v>
      </c>
      <c r="C4" s="120" t="s">
        <v>360</v>
      </c>
      <c r="D4" s="120"/>
      <c r="E4" s="121" t="s">
        <v>361</v>
      </c>
      <c r="F4" s="122"/>
      <c r="G4" s="122" t="s">
        <v>362</v>
      </c>
      <c r="H4" s="122"/>
      <c r="I4" s="122"/>
      <c r="J4" s="12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36.75" thickBot="1">
      <c r="A5" s="114"/>
      <c r="B5" s="292"/>
      <c r="C5" s="123" t="s">
        <v>374</v>
      </c>
      <c r="D5" s="124" t="s">
        <v>375</v>
      </c>
      <c r="E5" s="124" t="s">
        <v>374</v>
      </c>
      <c r="F5" s="124" t="s">
        <v>375</v>
      </c>
      <c r="G5" s="124" t="s">
        <v>378</v>
      </c>
      <c r="H5" s="124" t="s">
        <v>377</v>
      </c>
      <c r="I5" s="124" t="s">
        <v>376</v>
      </c>
      <c r="J5" s="125" t="s">
        <v>359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</row>
    <row r="6" spans="1:25" ht="12.75">
      <c r="A6" s="126"/>
      <c r="B6" s="127" t="s">
        <v>168</v>
      </c>
      <c r="C6" s="128"/>
      <c r="D6" s="129"/>
      <c r="E6" s="130"/>
      <c r="F6" s="130"/>
      <c r="G6" s="129"/>
      <c r="H6" s="129"/>
      <c r="I6" s="129"/>
      <c r="J6" s="131"/>
      <c r="K6" s="132"/>
      <c r="L6" s="13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12.75">
      <c r="A7" s="126"/>
      <c r="B7" s="133" t="s">
        <v>82</v>
      </c>
      <c r="C7" s="134">
        <f>'ф1'!E43</f>
        <v>896112439</v>
      </c>
      <c r="D7" s="134">
        <f>'ф1'!F43</f>
        <v>571459026</v>
      </c>
      <c r="E7" s="135">
        <f aca="true" t="shared" si="0" ref="E7:E21">C7/$C$40</f>
        <v>0.258180195870612</v>
      </c>
      <c r="F7" s="135">
        <f aca="true" t="shared" si="1" ref="F7:F39">D7/$D$40</f>
        <v>0.7843381984674226</v>
      </c>
      <c r="G7" s="136">
        <f>D7-C7</f>
        <v>-324653413</v>
      </c>
      <c r="H7" s="137">
        <f>F7-E7</f>
        <v>0.5261580025968107</v>
      </c>
      <c r="I7" s="137">
        <f>IF(C7=0,0,G7/C7)</f>
        <v>-0.36229093456429523</v>
      </c>
      <c r="J7" s="138">
        <f>G7/$G$40</f>
        <v>0.11838760228393506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5" ht="18" customHeight="1">
      <c r="A8" s="126"/>
      <c r="B8" s="139" t="s">
        <v>348</v>
      </c>
      <c r="C8" s="140">
        <f>'ф1'!E21</f>
        <v>598175</v>
      </c>
      <c r="D8" s="141">
        <f>'ф1'!F21</f>
        <v>815627</v>
      </c>
      <c r="E8" s="142">
        <f t="shared" si="0"/>
        <v>0.00017234102769206547</v>
      </c>
      <c r="F8" s="142">
        <f t="shared" si="1"/>
        <v>0.0011194633082956826</v>
      </c>
      <c r="G8" s="143">
        <f aca="true" t="shared" si="2" ref="G8:G40">D8-C8</f>
        <v>217452</v>
      </c>
      <c r="H8" s="144">
        <f aca="true" t="shared" si="3" ref="H8:H40">F8-E8</f>
        <v>0.0009471222806036172</v>
      </c>
      <c r="I8" s="144">
        <f aca="true" t="shared" si="4" ref="I8:I40">IF(C8=0,0,G8/C8)</f>
        <v>0.3635257240774021</v>
      </c>
      <c r="J8" s="145">
        <f aca="true" t="shared" si="5" ref="J8:J40">G8/$G$40</f>
        <v>-7.929570385217619E-05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" customHeight="1">
      <c r="A9" s="126"/>
      <c r="B9" s="139" t="s">
        <v>349</v>
      </c>
      <c r="C9" s="140">
        <f>'ф1'!E26</f>
        <v>400280596</v>
      </c>
      <c r="D9" s="141">
        <f>'ф1'!F26</f>
        <v>243485481</v>
      </c>
      <c r="E9" s="142">
        <f t="shared" si="0"/>
        <v>0.11532539688190324</v>
      </c>
      <c r="F9" s="142">
        <f t="shared" si="1"/>
        <v>0.3341883754243368</v>
      </c>
      <c r="G9" s="143">
        <f t="shared" si="2"/>
        <v>-156795115</v>
      </c>
      <c r="H9" s="144">
        <f t="shared" si="3"/>
        <v>0.21886297854243358</v>
      </c>
      <c r="I9" s="144">
        <f t="shared" si="4"/>
        <v>-0.39171300474430193</v>
      </c>
      <c r="J9" s="145">
        <f t="shared" si="5"/>
        <v>0.05717665969734888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2.75">
      <c r="A10" s="114"/>
      <c r="B10" s="139" t="s">
        <v>364</v>
      </c>
      <c r="C10" s="140">
        <f>'ф1'!E31</f>
        <v>0</v>
      </c>
      <c r="D10" s="141">
        <f>'ф1'!F31</f>
        <v>0</v>
      </c>
      <c r="E10" s="142">
        <f t="shared" si="0"/>
        <v>0</v>
      </c>
      <c r="F10" s="142">
        <f t="shared" si="1"/>
        <v>0</v>
      </c>
      <c r="G10" s="143">
        <f t="shared" si="2"/>
        <v>0</v>
      </c>
      <c r="H10" s="144">
        <f t="shared" si="3"/>
        <v>0</v>
      </c>
      <c r="I10" s="144">
        <f t="shared" si="4"/>
        <v>0</v>
      </c>
      <c r="J10" s="145">
        <f t="shared" si="5"/>
        <v>0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2.75">
      <c r="A11" s="114"/>
      <c r="B11" s="139" t="s">
        <v>365</v>
      </c>
      <c r="C11" s="140">
        <f>'ф1'!E35</f>
        <v>25595760</v>
      </c>
      <c r="D11" s="141">
        <f>'ф1'!F35</f>
        <v>26999971</v>
      </c>
      <c r="E11" s="142">
        <f t="shared" si="0"/>
        <v>0.0073744298624306625</v>
      </c>
      <c r="F11" s="142">
        <f t="shared" si="1"/>
        <v>0.03705796504964584</v>
      </c>
      <c r="G11" s="143">
        <f t="shared" si="2"/>
        <v>1404211</v>
      </c>
      <c r="H11" s="144">
        <f t="shared" si="3"/>
        <v>0.029683535187215178</v>
      </c>
      <c r="I11" s="144">
        <f t="shared" si="4"/>
        <v>0.054861078553635444</v>
      </c>
      <c r="J11" s="145">
        <f t="shared" si="5"/>
        <v>-0.0005120573717508608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2.75">
      <c r="A12" s="114"/>
      <c r="B12" s="139" t="s">
        <v>63</v>
      </c>
      <c r="C12" s="140">
        <f>'ф1'!E42</f>
        <v>448317657</v>
      </c>
      <c r="D12" s="141">
        <f>'ф1'!F42</f>
        <v>285788149</v>
      </c>
      <c r="E12" s="142">
        <f t="shared" si="0"/>
        <v>0.12916542105550868</v>
      </c>
      <c r="F12" s="142">
        <f t="shared" si="1"/>
        <v>0.39224957824010176</v>
      </c>
      <c r="G12" s="143">
        <f t="shared" si="2"/>
        <v>-162529508</v>
      </c>
      <c r="H12" s="144">
        <f t="shared" si="3"/>
        <v>0.2630841571845931</v>
      </c>
      <c r="I12" s="144">
        <f t="shared" si="4"/>
        <v>-0.3625320249208922</v>
      </c>
      <c r="J12" s="145">
        <f t="shared" si="5"/>
        <v>0.05926775441756296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2.75">
      <c r="A13" s="114"/>
      <c r="B13" s="146" t="s">
        <v>65</v>
      </c>
      <c r="C13" s="147">
        <f>'ф1'!E85</f>
        <v>646423808</v>
      </c>
      <c r="D13" s="148">
        <f>'ф1'!F85</f>
        <v>475004544</v>
      </c>
      <c r="E13" s="149">
        <f t="shared" si="0"/>
        <v>0.18624205858709977</v>
      </c>
      <c r="F13" s="149">
        <f t="shared" si="1"/>
        <v>0.6519526183926256</v>
      </c>
      <c r="G13" s="150">
        <f t="shared" si="2"/>
        <v>-171419264</v>
      </c>
      <c r="H13" s="151">
        <f t="shared" si="3"/>
        <v>0.4657105598055259</v>
      </c>
      <c r="I13" s="151">
        <f t="shared" si="4"/>
        <v>-0.26518092600945786</v>
      </c>
      <c r="J13" s="152">
        <f t="shared" si="5"/>
        <v>0.06250947883993713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2.75">
      <c r="A14" s="114"/>
      <c r="B14" s="139" t="s">
        <v>66</v>
      </c>
      <c r="C14" s="140">
        <f>'ф1'!E48</f>
        <v>241343499</v>
      </c>
      <c r="D14" s="141">
        <f>'ф1'!F48</f>
        <v>249826297</v>
      </c>
      <c r="E14" s="142">
        <f t="shared" si="0"/>
        <v>0.06953380974540724</v>
      </c>
      <c r="F14" s="142">
        <f t="shared" si="1"/>
        <v>0.34289126394648506</v>
      </c>
      <c r="G14" s="143">
        <f t="shared" si="2"/>
        <v>8482798</v>
      </c>
      <c r="H14" s="144">
        <f t="shared" si="3"/>
        <v>0.2733574542010778</v>
      </c>
      <c r="I14" s="144">
        <f t="shared" si="4"/>
        <v>0.035148234923038056</v>
      </c>
      <c r="J14" s="145">
        <f t="shared" si="5"/>
        <v>-0.003093323759017312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2.75">
      <c r="A15" s="114"/>
      <c r="B15" s="139" t="s">
        <v>366</v>
      </c>
      <c r="C15" s="140">
        <f>'ф1'!E57</f>
        <v>10081258</v>
      </c>
      <c r="D15" s="141">
        <f>'ф1'!F57</f>
        <v>7990305</v>
      </c>
      <c r="E15" s="142">
        <f t="shared" si="0"/>
        <v>0.0029045252044115127</v>
      </c>
      <c r="F15" s="142">
        <f t="shared" si="1"/>
        <v>0.010966843017202145</v>
      </c>
      <c r="G15" s="143">
        <f t="shared" si="2"/>
        <v>-2090953</v>
      </c>
      <c r="H15" s="144">
        <f t="shared" si="3"/>
        <v>0.008062317812790633</v>
      </c>
      <c r="I15" s="144">
        <f t="shared" si="4"/>
        <v>-0.2074099284037766</v>
      </c>
      <c r="J15" s="145">
        <f t="shared" si="5"/>
        <v>0.000762483627912456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37.5" customHeight="1">
      <c r="A16" s="114"/>
      <c r="B16" s="153" t="s">
        <v>219</v>
      </c>
      <c r="C16" s="154">
        <f>'ф1'!E58</f>
        <v>5000000</v>
      </c>
      <c r="D16" s="155">
        <f>'ф1'!F58</f>
        <v>118118</v>
      </c>
      <c r="E16" s="142">
        <f t="shared" si="0"/>
        <v>0.00144055692474665</v>
      </c>
      <c r="F16" s="142">
        <f t="shared" si="1"/>
        <v>0.00016211916359962266</v>
      </c>
      <c r="G16" s="143">
        <f t="shared" si="2"/>
        <v>-4881882</v>
      </c>
      <c r="H16" s="144">
        <f t="shared" si="3"/>
        <v>-0.0012784377611470275</v>
      </c>
      <c r="I16" s="144">
        <f t="shared" si="4"/>
        <v>-0.9763764</v>
      </c>
      <c r="J16" s="145">
        <f t="shared" si="5"/>
        <v>0.001780219401584118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42" customHeight="1">
      <c r="A17" s="114"/>
      <c r="B17" s="153" t="s">
        <v>230</v>
      </c>
      <c r="C17" s="154">
        <f>'ф1'!E65</f>
        <v>309539632</v>
      </c>
      <c r="D17" s="155">
        <f>'ф1'!F65</f>
        <v>113057637</v>
      </c>
      <c r="E17" s="142">
        <f t="shared" si="0"/>
        <v>0.08918189207222595</v>
      </c>
      <c r="F17" s="142">
        <f t="shared" si="1"/>
        <v>0.1551737207622018</v>
      </c>
      <c r="G17" s="143">
        <f t="shared" si="2"/>
        <v>-196481995</v>
      </c>
      <c r="H17" s="144">
        <f t="shared" si="3"/>
        <v>0.06599182868997584</v>
      </c>
      <c r="I17" s="144">
        <f t="shared" si="4"/>
        <v>-0.6347555359243949</v>
      </c>
      <c r="J17" s="145">
        <f t="shared" si="5"/>
        <v>0.07164881485479445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2.75">
      <c r="A18" s="114"/>
      <c r="B18" s="156" t="s">
        <v>367</v>
      </c>
      <c r="C18" s="140">
        <f>'ф1'!E73</f>
        <v>676854</v>
      </c>
      <c r="D18" s="141">
        <f>'ф1'!F73</f>
        <v>14791262</v>
      </c>
      <c r="E18" s="142">
        <f t="shared" si="0"/>
        <v>0.00019500934334849382</v>
      </c>
      <c r="F18" s="142">
        <f t="shared" si="1"/>
        <v>0.020301283665680774</v>
      </c>
      <c r="G18" s="143">
        <f t="shared" si="2"/>
        <v>14114408</v>
      </c>
      <c r="H18" s="144">
        <f t="shared" si="3"/>
        <v>0.02010627432233228</v>
      </c>
      <c r="I18" s="144">
        <f t="shared" si="4"/>
        <v>20.85295794957258</v>
      </c>
      <c r="J18" s="145">
        <f t="shared" si="5"/>
        <v>-0.0051469377923256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2.75">
      <c r="A19" s="114"/>
      <c r="B19" s="156" t="s">
        <v>350</v>
      </c>
      <c r="C19" s="140">
        <f>'ф1'!E78</f>
        <v>24953888</v>
      </c>
      <c r="D19" s="141">
        <f>'ф1'!F78</f>
        <v>37536468</v>
      </c>
      <c r="E19" s="142">
        <f t="shared" si="0"/>
        <v>0.0071894992315504665</v>
      </c>
      <c r="F19" s="142">
        <f t="shared" si="1"/>
        <v>0.05151950419617671</v>
      </c>
      <c r="G19" s="143">
        <f t="shared" si="2"/>
        <v>12582580</v>
      </c>
      <c r="H19" s="144">
        <f t="shared" si="3"/>
        <v>0.04433000496462624</v>
      </c>
      <c r="I19" s="144">
        <f t="shared" si="4"/>
        <v>0.5042332481415321</v>
      </c>
      <c r="J19" s="145">
        <f t="shared" si="5"/>
        <v>-0.004588343806340319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2.75">
      <c r="A20" s="114"/>
      <c r="B20" s="156" t="s">
        <v>67</v>
      </c>
      <c r="C20" s="140">
        <f>'ф1'!E84</f>
        <v>59795165</v>
      </c>
      <c r="D20" s="141">
        <f>'ф1'!F84</f>
        <v>51684457</v>
      </c>
      <c r="E20" s="142">
        <f t="shared" si="0"/>
        <v>0.017227667801423704</v>
      </c>
      <c r="F20" s="142">
        <f t="shared" si="1"/>
        <v>0.07093788364127959</v>
      </c>
      <c r="G20" s="143">
        <f t="shared" si="2"/>
        <v>-8110708</v>
      </c>
      <c r="H20" s="144">
        <f t="shared" si="3"/>
        <v>0.053710215839855885</v>
      </c>
      <c r="I20" s="144">
        <f t="shared" si="4"/>
        <v>-0.13564153556562641</v>
      </c>
      <c r="J20" s="145">
        <f t="shared" si="5"/>
        <v>0.0029576380056264197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2.75">
      <c r="A21" s="114"/>
      <c r="B21" s="157" t="s">
        <v>356</v>
      </c>
      <c r="C21" s="147">
        <f>SUM(C7:C20)</f>
        <v>3068718731</v>
      </c>
      <c r="D21" s="147">
        <f>SUM(D7:D20)</f>
        <v>2078557342</v>
      </c>
      <c r="E21" s="149">
        <f t="shared" si="0"/>
        <v>0.8841328036083604</v>
      </c>
      <c r="F21" s="149">
        <f t="shared" si="1"/>
        <v>2.852858817275054</v>
      </c>
      <c r="G21" s="150">
        <f t="shared" si="2"/>
        <v>-990161389</v>
      </c>
      <c r="H21" s="151">
        <f t="shared" si="3"/>
        <v>1.9687260136666938</v>
      </c>
      <c r="I21" s="151">
        <f t="shared" si="4"/>
        <v>-0.32266280353342686</v>
      </c>
      <c r="J21" s="152">
        <f t="shared" si="5"/>
        <v>0.3610706926954152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2.75">
      <c r="A22" s="114"/>
      <c r="B22" s="158" t="s">
        <v>257</v>
      </c>
      <c r="C22" s="159"/>
      <c r="D22" s="159"/>
      <c r="E22" s="160"/>
      <c r="F22" s="160"/>
      <c r="G22" s="161"/>
      <c r="H22" s="162"/>
      <c r="I22" s="162"/>
      <c r="J22" s="163"/>
      <c r="K22" s="13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2.75">
      <c r="A23" s="114"/>
      <c r="B23" s="146" t="s">
        <v>258</v>
      </c>
      <c r="C23" s="134">
        <f>'ф1'!E102</f>
        <v>3117856178</v>
      </c>
      <c r="D23" s="164">
        <f>'ф1'!F102</f>
        <v>361533328</v>
      </c>
      <c r="E23" s="135">
        <f aca="true" t="shared" si="6" ref="E23:E40">C23/$C$40</f>
        <v>0.8982898615164048</v>
      </c>
      <c r="F23" s="135">
        <f t="shared" si="1"/>
        <v>0.4962112527197213</v>
      </c>
      <c r="G23" s="136">
        <f t="shared" si="2"/>
        <v>-2756322850</v>
      </c>
      <c r="H23" s="137">
        <f t="shared" si="3"/>
        <v>-0.4020786087966835</v>
      </c>
      <c r="I23" s="137">
        <f t="shared" si="4"/>
        <v>-0.8840442575411187</v>
      </c>
      <c r="J23" s="138">
        <f t="shared" si="5"/>
        <v>1.0051163495143125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2.75">
      <c r="A24" s="114"/>
      <c r="B24" s="156" t="s">
        <v>357</v>
      </c>
      <c r="C24" s="140">
        <f>'ф1'!E91</f>
        <v>24960500</v>
      </c>
      <c r="D24" s="141">
        <f>'ф1'!F91</f>
        <v>24960500</v>
      </c>
      <c r="E24" s="142">
        <f t="shared" si="6"/>
        <v>0.007191404224027751</v>
      </c>
      <c r="F24" s="142">
        <f t="shared" si="1"/>
        <v>0.03425875296761189</v>
      </c>
      <c r="G24" s="143">
        <f t="shared" si="2"/>
        <v>0</v>
      </c>
      <c r="H24" s="144">
        <f t="shared" si="3"/>
        <v>0.027067348743584137</v>
      </c>
      <c r="I24" s="144">
        <f t="shared" si="4"/>
        <v>0</v>
      </c>
      <c r="J24" s="145">
        <f t="shared" si="5"/>
        <v>0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2.75">
      <c r="A25" s="114"/>
      <c r="B25" s="156" t="s">
        <v>351</v>
      </c>
      <c r="C25" s="140">
        <f>'ф1'!E92</f>
        <v>3091966958</v>
      </c>
      <c r="D25" s="141">
        <f>'ф1'!F92</f>
        <v>320549228</v>
      </c>
      <c r="E25" s="142">
        <f t="shared" si="6"/>
        <v>0.8908308824869469</v>
      </c>
      <c r="F25" s="142">
        <f t="shared" si="1"/>
        <v>0.43995980913886745</v>
      </c>
      <c r="G25" s="143">
        <f t="shared" si="2"/>
        <v>-2771417730</v>
      </c>
      <c r="H25" s="144">
        <f t="shared" si="3"/>
        <v>-0.4508710733480794</v>
      </c>
      <c r="I25" s="144">
        <f t="shared" si="4"/>
        <v>-0.8963283785518383</v>
      </c>
      <c r="J25" s="145">
        <f t="shared" si="5"/>
        <v>1.0106208246820005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2.75">
      <c r="A26" s="114"/>
      <c r="B26" s="156" t="s">
        <v>352</v>
      </c>
      <c r="C26" s="140">
        <f>'ф1'!E93</f>
        <v>62401</v>
      </c>
      <c r="D26" s="141">
        <f>'ф1'!F93</f>
        <v>62401</v>
      </c>
      <c r="E26" s="142">
        <f t="shared" si="6"/>
        <v>1.797843853222314E-05</v>
      </c>
      <c r="F26" s="142">
        <f t="shared" si="1"/>
        <v>8.564653928935517E-05</v>
      </c>
      <c r="G26" s="143">
        <f t="shared" si="2"/>
        <v>0</v>
      </c>
      <c r="H26" s="144">
        <f t="shared" si="3"/>
        <v>6.766810075713202E-05</v>
      </c>
      <c r="I26" s="144">
        <f t="shared" si="4"/>
        <v>0</v>
      </c>
      <c r="J26" s="145">
        <f t="shared" si="5"/>
        <v>0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2.75">
      <c r="A27" s="114"/>
      <c r="B27" s="156" t="s">
        <v>353</v>
      </c>
      <c r="C27" s="140">
        <f>'ф1'!E97</f>
        <v>866319</v>
      </c>
      <c r="D27" s="141">
        <f>'ф1'!F97</f>
        <v>11652451</v>
      </c>
      <c r="E27" s="142">
        <f t="shared" si="6"/>
        <v>0.0002495963668979186</v>
      </c>
      <c r="F27" s="142">
        <f t="shared" si="1"/>
        <v>0.01599320687791519</v>
      </c>
      <c r="G27" s="143">
        <f t="shared" si="2"/>
        <v>10786132</v>
      </c>
      <c r="H27" s="144">
        <f t="shared" si="3"/>
        <v>0.015743610511017272</v>
      </c>
      <c r="I27" s="144">
        <f t="shared" si="4"/>
        <v>12.45053150167548</v>
      </c>
      <c r="J27" s="145">
        <f t="shared" si="5"/>
        <v>-0.003933253907908324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2.75">
      <c r="A28" s="114"/>
      <c r="B28" s="156" t="s">
        <v>354</v>
      </c>
      <c r="C28" s="140">
        <f>'ф1'!E98</f>
        <v>0</v>
      </c>
      <c r="D28" s="141">
        <f>'ф1'!F98</f>
        <v>2154374</v>
      </c>
      <c r="E28" s="142">
        <f t="shared" si="6"/>
        <v>0</v>
      </c>
      <c r="F28" s="142">
        <f t="shared" si="1"/>
        <v>0.0029569185980187055</v>
      </c>
      <c r="G28" s="143">
        <f t="shared" si="2"/>
        <v>2154374</v>
      </c>
      <c r="H28" s="144">
        <f t="shared" si="3"/>
        <v>0.0029569185980187055</v>
      </c>
      <c r="I28" s="144">
        <f t="shared" si="4"/>
        <v>0</v>
      </c>
      <c r="J28" s="145">
        <f t="shared" si="5"/>
        <v>-0.0007856106298899446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2.75">
      <c r="A29" s="114"/>
      <c r="B29" s="156" t="s">
        <v>368</v>
      </c>
      <c r="C29" s="140">
        <f>'ф1'!E99</f>
        <v>0</v>
      </c>
      <c r="D29" s="141">
        <f>'ф1'!F99</f>
        <v>0</v>
      </c>
      <c r="E29" s="142">
        <f t="shared" si="6"/>
        <v>0</v>
      </c>
      <c r="F29" s="142">
        <f t="shared" si="1"/>
        <v>0</v>
      </c>
      <c r="G29" s="143">
        <f t="shared" si="2"/>
        <v>0</v>
      </c>
      <c r="H29" s="144">
        <f t="shared" si="3"/>
        <v>0</v>
      </c>
      <c r="I29" s="144">
        <f t="shared" si="4"/>
        <v>0</v>
      </c>
      <c r="J29" s="145">
        <f t="shared" si="5"/>
        <v>0</v>
      </c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1:25" ht="12.75">
      <c r="A30" s="114"/>
      <c r="B30" s="146" t="s">
        <v>280</v>
      </c>
      <c r="C30" s="147">
        <f>'ф1'!E109</f>
        <v>292641</v>
      </c>
      <c r="D30" s="148">
        <f>'ф1'!F109</f>
        <v>2641</v>
      </c>
      <c r="E30" s="149">
        <f t="shared" si="6"/>
        <v>8.431320380295688E-05</v>
      </c>
      <c r="F30" s="149">
        <f t="shared" si="1"/>
        <v>3.6248218820721943E-06</v>
      </c>
      <c r="G30" s="150">
        <f t="shared" si="2"/>
        <v>-290000</v>
      </c>
      <c r="H30" s="151">
        <f t="shared" si="3"/>
        <v>-8.068838192088469E-05</v>
      </c>
      <c r="I30" s="151">
        <f t="shared" si="4"/>
        <v>-0.9909752905437037</v>
      </c>
      <c r="J30" s="152">
        <f t="shared" si="5"/>
        <v>0.00010575094327544054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25" ht="12.75">
      <c r="A31" s="114"/>
      <c r="B31" s="156" t="s">
        <v>369</v>
      </c>
      <c r="C31" s="140">
        <f>'ф1'!E104</f>
        <v>290000</v>
      </c>
      <c r="D31" s="141">
        <f>'ф1'!F104</f>
        <v>0</v>
      </c>
      <c r="E31" s="142">
        <f t="shared" si="6"/>
        <v>8.35523016353057E-05</v>
      </c>
      <c r="F31" s="142">
        <f t="shared" si="1"/>
        <v>0</v>
      </c>
      <c r="G31" s="143">
        <f t="shared" si="2"/>
        <v>-290000</v>
      </c>
      <c r="H31" s="144">
        <f t="shared" si="3"/>
        <v>-8.35523016353057E-05</v>
      </c>
      <c r="I31" s="144">
        <f t="shared" si="4"/>
        <v>-1</v>
      </c>
      <c r="J31" s="145">
        <f t="shared" si="5"/>
        <v>0.00010575094327544054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1:25" ht="12.75">
      <c r="A32" s="114"/>
      <c r="B32" s="156" t="s">
        <v>287</v>
      </c>
      <c r="C32" s="140">
        <f>'ф1'!E108</f>
        <v>2641</v>
      </c>
      <c r="D32" s="141">
        <f>'ф1'!F108</f>
        <v>2641</v>
      </c>
      <c r="E32" s="142">
        <f t="shared" si="6"/>
        <v>7.609021676511805E-07</v>
      </c>
      <c r="F32" s="142">
        <f t="shared" si="1"/>
        <v>3.6248218820721943E-06</v>
      </c>
      <c r="G32" s="143">
        <f t="shared" si="2"/>
        <v>0</v>
      </c>
      <c r="H32" s="144">
        <f t="shared" si="3"/>
        <v>2.863919714421014E-06</v>
      </c>
      <c r="I32" s="144">
        <f t="shared" si="4"/>
        <v>0</v>
      </c>
      <c r="J32" s="145">
        <f t="shared" si="5"/>
        <v>0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1:25" ht="12.75">
      <c r="A33" s="114"/>
      <c r="B33" s="146" t="s">
        <v>290</v>
      </c>
      <c r="C33" s="147">
        <f>'ф1'!E129</f>
        <v>352731029</v>
      </c>
      <c r="D33" s="148">
        <f>'ф1'!F129</f>
        <v>367051555</v>
      </c>
      <c r="E33" s="149">
        <f t="shared" si="6"/>
        <v>0.10162582527979229</v>
      </c>
      <c r="F33" s="149">
        <f t="shared" si="1"/>
        <v>0.5037851224583967</v>
      </c>
      <c r="G33" s="150">
        <f t="shared" si="2"/>
        <v>14320526</v>
      </c>
      <c r="H33" s="151">
        <f t="shared" si="3"/>
        <v>0.4021592971786044</v>
      </c>
      <c r="I33" s="151">
        <f t="shared" si="4"/>
        <v>0.04059899703351587</v>
      </c>
      <c r="J33" s="152">
        <f t="shared" si="5"/>
        <v>-0.0052221004575878326</v>
      </c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  <row r="34" spans="1:25" ht="12.75">
      <c r="A34" s="114"/>
      <c r="B34" s="156" t="s">
        <v>369</v>
      </c>
      <c r="C34" s="140">
        <f>'ф1'!E111</f>
        <v>29375585</v>
      </c>
      <c r="D34" s="141">
        <f>'ф1'!F111</f>
        <v>33886800</v>
      </c>
      <c r="E34" s="142">
        <f t="shared" si="6"/>
        <v>0.008463440478046765</v>
      </c>
      <c r="F34" s="142">
        <f t="shared" si="1"/>
        <v>0.0465102666237804</v>
      </c>
      <c r="G34" s="143">
        <f t="shared" si="2"/>
        <v>4511215</v>
      </c>
      <c r="H34" s="144">
        <f t="shared" si="3"/>
        <v>0.03804682614573363</v>
      </c>
      <c r="I34" s="144">
        <f t="shared" si="4"/>
        <v>0.15357021826118528</v>
      </c>
      <c r="J34" s="145">
        <f t="shared" si="5"/>
        <v>-0.0016450525571321257</v>
      </c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</row>
    <row r="35" spans="1:25" ht="12.75">
      <c r="A35" s="114"/>
      <c r="B35" s="156" t="s">
        <v>72</v>
      </c>
      <c r="C35" s="140">
        <f>'ф1'!E115</f>
        <v>323331551</v>
      </c>
      <c r="D35" s="141">
        <f>'ф1'!F115</f>
        <v>333164755</v>
      </c>
      <c r="E35" s="142">
        <f t="shared" si="6"/>
        <v>0.09315550095642493</v>
      </c>
      <c r="F35" s="142">
        <f t="shared" si="1"/>
        <v>0.45727485583461625</v>
      </c>
      <c r="G35" s="143">
        <f t="shared" si="2"/>
        <v>9833204</v>
      </c>
      <c r="H35" s="144">
        <f t="shared" si="3"/>
        <v>0.3641193548781913</v>
      </c>
      <c r="I35" s="144">
        <f t="shared" si="4"/>
        <v>0.030412138777016536</v>
      </c>
      <c r="J35" s="145">
        <f t="shared" si="5"/>
        <v>-0.0035857606842063273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</row>
    <row r="36" spans="1:25" ht="34.5" customHeight="1">
      <c r="A36" s="114"/>
      <c r="B36" s="165" t="s">
        <v>370</v>
      </c>
      <c r="C36" s="140">
        <f>'ф1'!E125</f>
        <v>0</v>
      </c>
      <c r="D36" s="141">
        <f>'ф1'!F125</f>
        <v>0</v>
      </c>
      <c r="E36" s="142">
        <f t="shared" si="6"/>
        <v>0</v>
      </c>
      <c r="F36" s="142">
        <f t="shared" si="1"/>
        <v>0</v>
      </c>
      <c r="G36" s="143">
        <f t="shared" si="2"/>
        <v>0</v>
      </c>
      <c r="H36" s="144">
        <f t="shared" si="3"/>
        <v>0</v>
      </c>
      <c r="I36" s="144">
        <f t="shared" si="4"/>
        <v>0</v>
      </c>
      <c r="J36" s="145">
        <f t="shared" si="5"/>
        <v>0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</row>
    <row r="37" spans="1:25" ht="12.75">
      <c r="A37" s="114"/>
      <c r="B37" s="156" t="s">
        <v>371</v>
      </c>
      <c r="C37" s="140">
        <f>'ф1'!E126</f>
        <v>0</v>
      </c>
      <c r="D37" s="141">
        <f>'ф1'!F126</f>
        <v>0</v>
      </c>
      <c r="E37" s="142">
        <f t="shared" si="6"/>
        <v>0</v>
      </c>
      <c r="F37" s="142">
        <f t="shared" si="1"/>
        <v>0</v>
      </c>
      <c r="G37" s="143">
        <f t="shared" si="2"/>
        <v>0</v>
      </c>
      <c r="H37" s="144">
        <f t="shared" si="3"/>
        <v>0</v>
      </c>
      <c r="I37" s="144">
        <f t="shared" si="4"/>
        <v>0</v>
      </c>
      <c r="J37" s="145">
        <f t="shared" si="5"/>
        <v>0</v>
      </c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</row>
    <row r="38" spans="1:25" ht="12.75">
      <c r="A38" s="114"/>
      <c r="B38" s="156" t="s">
        <v>372</v>
      </c>
      <c r="C38" s="140">
        <f>'ф1'!E127</f>
        <v>0</v>
      </c>
      <c r="D38" s="141">
        <f>'ф1'!F127</f>
        <v>0</v>
      </c>
      <c r="E38" s="142">
        <f t="shared" si="6"/>
        <v>0</v>
      </c>
      <c r="F38" s="142">
        <f t="shared" si="1"/>
        <v>0</v>
      </c>
      <c r="G38" s="143">
        <f t="shared" si="2"/>
        <v>0</v>
      </c>
      <c r="H38" s="144">
        <f t="shared" si="3"/>
        <v>0</v>
      </c>
      <c r="I38" s="144">
        <f t="shared" si="4"/>
        <v>0</v>
      </c>
      <c r="J38" s="145">
        <f t="shared" si="5"/>
        <v>0</v>
      </c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</row>
    <row r="39" spans="1:25" ht="12.75">
      <c r="A39" s="114"/>
      <c r="B39" s="156" t="s">
        <v>320</v>
      </c>
      <c r="C39" s="140">
        <f>'ф1'!E128</f>
        <v>23893</v>
      </c>
      <c r="D39" s="141">
        <f>'ф1'!F128</f>
        <v>0</v>
      </c>
      <c r="E39" s="142">
        <f t="shared" si="6"/>
        <v>6.883845320594342E-06</v>
      </c>
      <c r="F39" s="142">
        <f t="shared" si="1"/>
        <v>0</v>
      </c>
      <c r="G39" s="143">
        <f t="shared" si="2"/>
        <v>-23893</v>
      </c>
      <c r="H39" s="144">
        <f t="shared" si="3"/>
        <v>-6.883845320594342E-06</v>
      </c>
      <c r="I39" s="144">
        <f t="shared" si="4"/>
        <v>-1</v>
      </c>
      <c r="J39" s="145">
        <f t="shared" si="5"/>
        <v>8.712783750621037E-06</v>
      </c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</row>
    <row r="40" spans="1:25" ht="13.5" thickBot="1">
      <c r="A40" s="114"/>
      <c r="B40" s="166" t="s">
        <v>358</v>
      </c>
      <c r="C40" s="167">
        <f>'ф1'!E130</f>
        <v>3470879848</v>
      </c>
      <c r="D40" s="168">
        <f>'ф1'!F130</f>
        <v>728587524</v>
      </c>
      <c r="E40" s="169">
        <f t="shared" si="6"/>
        <v>1</v>
      </c>
      <c r="F40" s="169">
        <f>D40/$D$40</f>
        <v>1</v>
      </c>
      <c r="G40" s="170">
        <f t="shared" si="2"/>
        <v>-2742292324</v>
      </c>
      <c r="H40" s="171">
        <f t="shared" si="3"/>
        <v>0</v>
      </c>
      <c r="I40" s="171">
        <f t="shared" si="4"/>
        <v>-0.7900856394035568</v>
      </c>
      <c r="J40" s="172">
        <f t="shared" si="5"/>
        <v>1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</row>
    <row r="41" spans="1:25" ht="12.75">
      <c r="A41" s="114"/>
      <c r="B41" s="114"/>
      <c r="C41" s="114"/>
      <c r="D41" s="112"/>
      <c r="E41" s="115"/>
      <c r="F41" s="112"/>
      <c r="G41" s="173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</row>
    <row r="42" spans="1:25" ht="12.75">
      <c r="A42" s="114"/>
      <c r="B42" s="114"/>
      <c r="C42" s="114"/>
      <c r="D42" s="112"/>
      <c r="E42" s="115"/>
      <c r="F42" s="112"/>
      <c r="G42" s="173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</row>
    <row r="43" spans="1:25" ht="12.75">
      <c r="A43" s="114"/>
      <c r="B43" s="114"/>
      <c r="C43" s="114"/>
      <c r="D43" s="112"/>
      <c r="E43" s="115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</row>
    <row r="44" spans="1:25" ht="12.75">
      <c r="A44" s="114"/>
      <c r="B44" s="114"/>
      <c r="C44" s="114"/>
      <c r="D44" s="112"/>
      <c r="E44" s="115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ht="12.75">
      <c r="A45" s="114"/>
      <c r="B45" s="114"/>
      <c r="C45" s="114"/>
      <c r="D45" s="112"/>
      <c r="E45" s="115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</row>
    <row r="46" spans="1:25" ht="12.75">
      <c r="A46" s="114"/>
      <c r="B46" s="114"/>
      <c r="C46" s="114"/>
      <c r="D46" s="112"/>
      <c r="E46" s="115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</row>
    <row r="47" spans="1:25" ht="12.75">
      <c r="A47" s="114"/>
      <c r="B47" s="114"/>
      <c r="C47" s="114"/>
      <c r="D47" s="112"/>
      <c r="E47" s="115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</row>
    <row r="48" spans="1:25" ht="12.75">
      <c r="A48" s="114"/>
      <c r="B48" s="114"/>
      <c r="C48" s="114"/>
      <c r="D48" s="112"/>
      <c r="E48" s="115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</row>
    <row r="49" spans="1:25" ht="12.75">
      <c r="A49" s="114"/>
      <c r="B49" s="114"/>
      <c r="C49" s="114"/>
      <c r="D49" s="112"/>
      <c r="E49" s="115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</row>
    <row r="50" spans="1:25" ht="12.75">
      <c r="A50" s="114"/>
      <c r="B50" s="114"/>
      <c r="C50" s="114"/>
      <c r="D50" s="112"/>
      <c r="E50" s="115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</row>
    <row r="51" spans="1:25" ht="12.75">
      <c r="A51" s="114"/>
      <c r="B51" s="114"/>
      <c r="C51" s="114"/>
      <c r="D51" s="112"/>
      <c r="E51" s="115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</row>
    <row r="52" spans="1:25" ht="12.75">
      <c r="A52" s="114"/>
      <c r="B52" s="114"/>
      <c r="C52" s="114"/>
      <c r="D52" s="112"/>
      <c r="E52" s="115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</row>
    <row r="53" spans="1:25" ht="12.75">
      <c r="A53" s="114"/>
      <c r="B53" s="114"/>
      <c r="C53" s="114"/>
      <c r="D53" s="112"/>
      <c r="E53" s="115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</row>
    <row r="54" spans="1:25" ht="12.75">
      <c r="A54" s="114"/>
      <c r="B54" s="114"/>
      <c r="C54" s="114"/>
      <c r="D54" s="112"/>
      <c r="E54" s="115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</row>
    <row r="55" spans="1:25" ht="12.75">
      <c r="A55" s="114"/>
      <c r="B55" s="114"/>
      <c r="C55" s="114"/>
      <c r="D55" s="112"/>
      <c r="E55" s="115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</row>
    <row r="56" spans="1:25" ht="12.75">
      <c r="A56" s="114"/>
      <c r="B56" s="114"/>
      <c r="C56" s="114"/>
      <c r="D56" s="112"/>
      <c r="E56" s="115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25" ht="12.75">
      <c r="A57" s="114"/>
      <c r="B57" s="114"/>
      <c r="C57" s="114"/>
      <c r="D57" s="112"/>
      <c r="E57" s="115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</row>
    <row r="58" spans="1:25" ht="12.75">
      <c r="A58" s="114"/>
      <c r="B58" s="114"/>
      <c r="C58" s="114"/>
      <c r="D58" s="112"/>
      <c r="E58" s="115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</row>
    <row r="59" spans="1:25" ht="12.75">
      <c r="A59" s="114"/>
      <c r="B59" s="114"/>
      <c r="C59" s="114"/>
      <c r="D59" s="112"/>
      <c r="E59" s="115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</row>
    <row r="60" spans="1:25" ht="12.75">
      <c r="A60" s="114"/>
      <c r="B60" s="114"/>
      <c r="C60" s="114"/>
      <c r="D60" s="112"/>
      <c r="E60" s="115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</row>
    <row r="61" spans="1:25" ht="12.75">
      <c r="A61" s="114"/>
      <c r="B61" s="114"/>
      <c r="C61" s="114"/>
      <c r="D61" s="112"/>
      <c r="E61" s="115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1:25" ht="12.75">
      <c r="A62" s="114"/>
      <c r="B62" s="114"/>
      <c r="C62" s="114"/>
      <c r="D62" s="112"/>
      <c r="E62" s="115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</row>
    <row r="63" spans="1:25" ht="12.75">
      <c r="A63" s="114"/>
      <c r="B63" s="114"/>
      <c r="C63" s="114"/>
      <c r="D63" s="112"/>
      <c r="E63" s="115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</row>
    <row r="64" spans="1:25" ht="12.75">
      <c r="A64" s="114"/>
      <c r="B64" s="114"/>
      <c r="C64" s="114"/>
      <c r="D64" s="112"/>
      <c r="E64" s="115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</row>
    <row r="65" spans="1:25" ht="12.75">
      <c r="A65" s="114"/>
      <c r="B65" s="114"/>
      <c r="C65" s="114"/>
      <c r="D65" s="112"/>
      <c r="E65" s="115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</row>
    <row r="66" spans="1:25" ht="12.75">
      <c r="A66" s="114"/>
      <c r="B66" s="114"/>
      <c r="C66" s="114"/>
      <c r="D66" s="112"/>
      <c r="E66" s="115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spans="1:25" ht="12.75">
      <c r="A67" s="114"/>
      <c r="B67" s="114"/>
      <c r="C67" s="114"/>
      <c r="D67" s="112"/>
      <c r="E67" s="115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1:25" ht="12.75">
      <c r="A68" s="114"/>
      <c r="B68" s="114"/>
      <c r="C68" s="114"/>
      <c r="D68" s="112"/>
      <c r="E68" s="115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  <row r="69" spans="1:25" ht="12.75">
      <c r="A69" s="114"/>
      <c r="B69" s="114"/>
      <c r="C69" s="114"/>
      <c r="D69" s="112"/>
      <c r="E69" s="115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</row>
    <row r="70" spans="1:25" ht="12.75">
      <c r="A70" s="114"/>
      <c r="B70" s="114"/>
      <c r="C70" s="114"/>
      <c r="D70" s="112"/>
      <c r="E70" s="115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</row>
    <row r="71" spans="1:25" ht="12.75">
      <c r="A71" s="114"/>
      <c r="B71" s="114"/>
      <c r="C71" s="114"/>
      <c r="D71" s="112"/>
      <c r="E71" s="115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</row>
    <row r="72" spans="1:25" ht="12.75">
      <c r="A72" s="114"/>
      <c r="B72" s="114"/>
      <c r="C72" s="114"/>
      <c r="D72" s="112"/>
      <c r="E72" s="115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</row>
    <row r="73" spans="1:25" ht="12.75">
      <c r="A73" s="114"/>
      <c r="B73" s="114"/>
      <c r="C73" s="114"/>
      <c r="D73" s="112"/>
      <c r="E73" s="115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</row>
    <row r="74" spans="1:25" ht="12.75">
      <c r="A74" s="114"/>
      <c r="B74" s="114"/>
      <c r="C74" s="114"/>
      <c r="D74" s="112"/>
      <c r="E74" s="115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1:25" ht="12.75">
      <c r="A75" s="114"/>
      <c r="B75" s="114"/>
      <c r="C75" s="114"/>
      <c r="D75" s="112"/>
      <c r="E75" s="115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</row>
    <row r="76" spans="1:25" ht="12.75">
      <c r="A76" s="114"/>
      <c r="B76" s="114"/>
      <c r="C76" s="114"/>
      <c r="D76" s="112"/>
      <c r="E76" s="115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</row>
    <row r="77" spans="1:25" ht="12.75">
      <c r="A77" s="114"/>
      <c r="B77" s="114"/>
      <c r="C77" s="114"/>
      <c r="D77" s="112"/>
      <c r="E77" s="115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1:25" ht="12.75">
      <c r="A78" s="114"/>
      <c r="B78" s="114"/>
      <c r="C78" s="114"/>
      <c r="D78" s="112"/>
      <c r="E78" s="115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1:25" ht="12.75">
      <c r="A79" s="114"/>
      <c r="B79" s="114"/>
      <c r="C79" s="114"/>
      <c r="D79" s="112"/>
      <c r="E79" s="115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ht="12.75">
      <c r="A80" s="114"/>
      <c r="B80" s="114"/>
      <c r="C80" s="114"/>
      <c r="D80" s="112"/>
      <c r="E80" s="115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</row>
    <row r="81" spans="1:25" ht="12.75">
      <c r="A81" s="114"/>
      <c r="B81" s="114"/>
      <c r="C81" s="114"/>
      <c r="D81" s="112"/>
      <c r="E81" s="115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</row>
    <row r="82" spans="1:25" ht="12.75">
      <c r="A82" s="114"/>
      <c r="B82" s="114"/>
      <c r="C82" s="114"/>
      <c r="D82" s="112"/>
      <c r="E82" s="115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</row>
    <row r="83" spans="1:25" ht="12.75">
      <c r="A83" s="114"/>
      <c r="B83" s="114"/>
      <c r="C83" s="114"/>
      <c r="D83" s="112"/>
      <c r="E83" s="115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</row>
    <row r="84" spans="1:25" ht="12.75">
      <c r="A84" s="114"/>
      <c r="B84" s="114"/>
      <c r="C84" s="114"/>
      <c r="D84" s="112"/>
      <c r="E84" s="115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spans="1:25" ht="12.75">
      <c r="A85" s="114"/>
      <c r="B85" s="114"/>
      <c r="C85" s="114"/>
      <c r="D85" s="112"/>
      <c r="E85" s="115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spans="1:25" ht="12.75">
      <c r="A86" s="114"/>
      <c r="B86" s="114"/>
      <c r="C86" s="114"/>
      <c r="D86" s="112"/>
      <c r="E86" s="115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spans="1:25" ht="12.75">
      <c r="A87" s="114"/>
      <c r="B87" s="114"/>
      <c r="C87" s="114"/>
      <c r="D87" s="112"/>
      <c r="E87" s="115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1:25" ht="12.75">
      <c r="A88" s="114"/>
      <c r="B88" s="114"/>
      <c r="C88" s="114"/>
      <c r="D88" s="112"/>
      <c r="E88" s="115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1:25" ht="12.75">
      <c r="A89" s="114"/>
      <c r="B89" s="114"/>
      <c r="C89" s="114"/>
      <c r="D89" s="112"/>
      <c r="E89" s="115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spans="1:25" ht="12.75">
      <c r="A90" s="114"/>
      <c r="B90" s="114"/>
      <c r="C90" s="114"/>
      <c r="D90" s="112"/>
      <c r="E90" s="115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1:25" ht="12.75">
      <c r="A91" s="114"/>
      <c r="B91" s="114"/>
      <c r="C91" s="114"/>
      <c r="D91" s="112"/>
      <c r="E91" s="115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1:25" ht="12.75">
      <c r="A92" s="114"/>
      <c r="B92" s="114"/>
      <c r="C92" s="114"/>
      <c r="D92" s="112"/>
      <c r="E92" s="115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1:25" ht="12.75">
      <c r="A93" s="114"/>
      <c r="B93" s="114"/>
      <c r="C93" s="114"/>
      <c r="D93" s="112"/>
      <c r="E93" s="115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spans="1:25" ht="12.75">
      <c r="A94" s="114"/>
      <c r="B94" s="114"/>
      <c r="C94" s="114"/>
      <c r="D94" s="112"/>
      <c r="E94" s="115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1:25" ht="12.75">
      <c r="A95" s="114"/>
      <c r="B95" s="114"/>
      <c r="C95" s="114"/>
      <c r="D95" s="112"/>
      <c r="E95" s="115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1:25" ht="12.75">
      <c r="A96" s="114"/>
      <c r="B96" s="114"/>
      <c r="C96" s="114"/>
      <c r="D96" s="112"/>
      <c r="E96" s="115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spans="1:25" ht="12.75">
      <c r="A97" s="114"/>
      <c r="B97" s="114"/>
      <c r="C97" s="114"/>
      <c r="D97" s="112"/>
      <c r="E97" s="115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spans="1:25" ht="12.75">
      <c r="A98" s="114"/>
      <c r="B98" s="114"/>
      <c r="C98" s="114"/>
      <c r="D98" s="112"/>
      <c r="E98" s="115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1:25" ht="12.75">
      <c r="A99" s="114"/>
      <c r="B99" s="114"/>
      <c r="C99" s="114"/>
      <c r="D99" s="112"/>
      <c r="E99" s="115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1:25" ht="12.75">
      <c r="A100" s="114"/>
      <c r="B100" s="114"/>
      <c r="C100" s="114"/>
      <c r="D100" s="112"/>
      <c r="E100" s="115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1:25" ht="12.75">
      <c r="A101" s="114"/>
      <c r="B101" s="114"/>
      <c r="C101" s="114"/>
      <c r="D101" s="112"/>
      <c r="E101" s="115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spans="1:25" ht="12.75">
      <c r="A102" s="114"/>
      <c r="B102" s="114"/>
      <c r="C102" s="114"/>
      <c r="D102" s="112"/>
      <c r="E102" s="115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spans="1:25" ht="12.75">
      <c r="A103" s="114"/>
      <c r="B103" s="114"/>
      <c r="C103" s="114"/>
      <c r="D103" s="112"/>
      <c r="E103" s="115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1:25" ht="12.75">
      <c r="A104" s="114"/>
      <c r="B104" s="114"/>
      <c r="C104" s="114"/>
      <c r="D104" s="112"/>
      <c r="E104" s="115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1:25" ht="12.75">
      <c r="A105" s="114"/>
      <c r="B105" s="114"/>
      <c r="C105" s="114"/>
      <c r="D105" s="112"/>
      <c r="E105" s="115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</row>
    <row r="106" spans="1:25" ht="12.75">
      <c r="A106" s="114"/>
      <c r="B106" s="114"/>
      <c r="C106" s="114"/>
      <c r="D106" s="112"/>
      <c r="E106" s="115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</row>
    <row r="107" spans="1:25" ht="12.75">
      <c r="A107" s="114"/>
      <c r="B107" s="114"/>
      <c r="C107" s="114"/>
      <c r="D107" s="112"/>
      <c r="E107" s="115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</row>
    <row r="108" spans="1:25" ht="12.75">
      <c r="A108" s="114"/>
      <c r="B108" s="114"/>
      <c r="C108" s="114"/>
      <c r="D108" s="112"/>
      <c r="E108" s="115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</row>
    <row r="109" spans="1:25" ht="12.75">
      <c r="A109" s="114"/>
      <c r="B109" s="114"/>
      <c r="C109" s="114"/>
      <c r="D109" s="112"/>
      <c r="E109" s="115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</row>
    <row r="110" spans="1:25" ht="12.75">
      <c r="A110" s="114"/>
      <c r="B110" s="114"/>
      <c r="C110" s="114"/>
      <c r="D110" s="112"/>
      <c r="E110" s="115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</row>
    <row r="111" spans="1:25" ht="12.75">
      <c r="A111" s="114"/>
      <c r="B111" s="114"/>
      <c r="C111" s="114"/>
      <c r="D111" s="112"/>
      <c r="E111" s="115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</row>
    <row r="112" spans="1:25" ht="12.75">
      <c r="A112" s="114"/>
      <c r="B112" s="114"/>
      <c r="C112" s="114"/>
      <c r="D112" s="112"/>
      <c r="E112" s="115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</row>
    <row r="113" spans="1:25" ht="12.75">
      <c r="A113" s="114"/>
      <c r="B113" s="114"/>
      <c r="C113" s="114"/>
      <c r="D113" s="112"/>
      <c r="E113" s="115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</row>
    <row r="114" spans="1:25" ht="12.75">
      <c r="A114" s="114"/>
      <c r="B114" s="114"/>
      <c r="C114" s="114"/>
      <c r="D114" s="112"/>
      <c r="E114" s="115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ht="12.75">
      <c r="A115" s="114"/>
      <c r="B115" s="114"/>
      <c r="C115" s="114"/>
      <c r="D115" s="112"/>
      <c r="E115" s="115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</row>
    <row r="116" spans="1:25" ht="12.75">
      <c r="A116" s="114"/>
      <c r="B116" s="114"/>
      <c r="C116" s="114"/>
      <c r="D116" s="112"/>
      <c r="E116" s="115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</row>
  </sheetData>
  <sheetProtection password="9E3D" sheet="1" objects="1" scenarios="1"/>
  <mergeCells count="1">
    <mergeCell ref="B4:B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M62"/>
  <sheetViews>
    <sheetView zoomScale="120" zoomScaleNormal="120" workbookViewId="0" topLeftCell="A1">
      <selection activeCell="A5" sqref="A5"/>
    </sheetView>
  </sheetViews>
  <sheetFormatPr defaultColWidth="9.00390625" defaultRowHeight="12.75"/>
  <cols>
    <col min="1" max="5" width="9.125" style="113" customWidth="1"/>
    <col min="6" max="6" width="4.625" style="113" customWidth="1"/>
    <col min="7" max="16384" width="9.125" style="113" customWidth="1"/>
  </cols>
  <sheetData>
    <row r="1" spans="1:13" ht="12.75">
      <c r="A1" s="268">
        <v>29</v>
      </c>
      <c r="B1" s="268" t="s">
        <v>395</v>
      </c>
      <c r="C1" s="268" t="s">
        <v>396</v>
      </c>
      <c r="D1" s="268"/>
      <c r="E1" s="268"/>
      <c r="F1" s="268"/>
      <c r="G1" s="109" t="s">
        <v>397</v>
      </c>
      <c r="H1" s="110"/>
      <c r="I1" s="110"/>
      <c r="J1" s="111"/>
      <c r="K1" s="112"/>
      <c r="L1" s="112"/>
      <c r="M1" s="112"/>
    </row>
    <row r="2" spans="1:13" ht="12.75">
      <c r="A2" s="268"/>
      <c r="B2" s="268">
        <f>INDEX(АУНБ!$C$7:$C$40,ГР!$A$1)</f>
        <v>323331551</v>
      </c>
      <c r="C2" s="268">
        <f>INDEX(АУНБ!$D$7:$D$40,ГР!$A$1)</f>
        <v>333164755</v>
      </c>
      <c r="D2" s="268"/>
      <c r="E2" s="268"/>
      <c r="F2" s="268"/>
      <c r="G2" s="112"/>
      <c r="H2" s="112"/>
      <c r="I2" s="112"/>
      <c r="J2" s="112"/>
      <c r="K2" s="112"/>
      <c r="L2" s="112"/>
      <c r="M2" s="112"/>
    </row>
    <row r="3" spans="1:13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12.7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12.7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7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2.7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3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3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3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1:13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3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</row>
    <row r="27" spans="1:13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3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3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</row>
    <row r="31" spans="1:13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3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1:13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</row>
    <row r="34" spans="1:13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</row>
    <row r="35" spans="1:13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1:13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1:13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1:13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</row>
    <row r="39" spans="1:13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3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3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3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</row>
    <row r="43" spans="1:13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</row>
    <row r="44" spans="1:13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</row>
    <row r="45" spans="1:13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</row>
    <row r="46" spans="1:13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</row>
    <row r="47" spans="1:13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</row>
    <row r="48" spans="1:13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1:13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</row>
    <row r="50" spans="1:13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3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3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1:13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</row>
    <row r="54" spans="1:13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3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</row>
    <row r="57" spans="1:13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</row>
    <row r="58" spans="1:13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</row>
    <row r="59" spans="1:13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</row>
    <row r="60" spans="1:13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</row>
    <row r="61" spans="1:13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</row>
    <row r="62" spans="1:13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</row>
  </sheetData>
  <sheetProtection password="9E3D" sheet="1" objects="1" scenarios="1"/>
  <printOptions/>
  <pageMargins left="0.75" right="0.75" top="1" bottom="1" header="0.5" footer="0.5"/>
  <pageSetup horizontalDpi="150" verticalDpi="15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F131"/>
  <sheetViews>
    <sheetView workbookViewId="0" topLeftCell="A97">
      <selection activeCell="E104" sqref="E104"/>
    </sheetView>
  </sheetViews>
  <sheetFormatPr defaultColWidth="9.00390625" defaultRowHeight="12.75"/>
  <cols>
    <col min="1" max="2" width="2.00390625" style="15" customWidth="1"/>
    <col min="3" max="3" width="58.25390625" style="15" customWidth="1"/>
    <col min="4" max="4" width="8.625" style="15" customWidth="1"/>
    <col min="5" max="5" width="11.00390625" style="15" customWidth="1"/>
    <col min="6" max="6" width="14.875" style="15" customWidth="1"/>
    <col min="7" max="7" width="8.875" style="15" customWidth="1"/>
    <col min="8" max="8" width="12.125" style="15" customWidth="1"/>
    <col min="9" max="9" width="8.00390625" style="15" customWidth="1"/>
    <col min="10" max="10" width="11.875" style="15" customWidth="1"/>
    <col min="11" max="11" width="14.00390625" style="15" customWidth="1"/>
    <col min="12" max="16384" width="8.875" style="15" customWidth="1"/>
  </cols>
  <sheetData>
    <row r="1" ht="6.75" customHeight="1"/>
    <row r="2" spans="2:5" ht="15">
      <c r="B2" s="36" t="s">
        <v>164</v>
      </c>
      <c r="C2" s="16"/>
      <c r="D2" s="16"/>
      <c r="E2" s="16"/>
    </row>
    <row r="3" spans="2:5" ht="15">
      <c r="B3" s="16"/>
      <c r="C3" s="16"/>
      <c r="D3" s="16"/>
      <c r="E3" s="16"/>
    </row>
    <row r="4" ht="13.5" thickBot="1">
      <c r="F4" s="17"/>
    </row>
    <row r="5" spans="4:6" ht="15">
      <c r="D5" s="1"/>
      <c r="E5" s="2" t="s">
        <v>165</v>
      </c>
      <c r="F5" s="18"/>
    </row>
    <row r="6" spans="5:6" ht="20.25" customHeight="1">
      <c r="E6" s="2" t="s">
        <v>96</v>
      </c>
      <c r="F6" s="19"/>
    </row>
    <row r="7" spans="2:6" ht="21.75" customHeight="1">
      <c r="B7" s="15" t="s">
        <v>97</v>
      </c>
      <c r="E7" s="2" t="s">
        <v>98</v>
      </c>
      <c r="F7" s="19"/>
    </row>
    <row r="8" spans="2:6" ht="19.5" customHeight="1">
      <c r="B8" s="15" t="s">
        <v>99</v>
      </c>
      <c r="E8" s="2" t="s">
        <v>100</v>
      </c>
      <c r="F8" s="20"/>
    </row>
    <row r="9" spans="2:6" ht="19.5" customHeight="1">
      <c r="B9" s="15" t="s">
        <v>101</v>
      </c>
      <c r="E9" s="2" t="s">
        <v>102</v>
      </c>
      <c r="F9" s="19"/>
    </row>
    <row r="10" spans="2:6" ht="12.75">
      <c r="B10" s="15" t="s">
        <v>103</v>
      </c>
      <c r="F10" s="20"/>
    </row>
    <row r="11" spans="5:6" ht="15" customHeight="1">
      <c r="E11" s="2" t="s">
        <v>104</v>
      </c>
      <c r="F11" s="20"/>
    </row>
    <row r="12" spans="2:6" ht="19.5" customHeight="1" thickBot="1">
      <c r="B12" s="15" t="s">
        <v>105</v>
      </c>
      <c r="E12" s="2" t="s">
        <v>106</v>
      </c>
      <c r="F12" s="21"/>
    </row>
    <row r="13" ht="19.5" customHeight="1">
      <c r="B13" s="15" t="s">
        <v>166</v>
      </c>
    </row>
    <row r="14" ht="6.75" customHeight="1" thickBot="1"/>
    <row r="15" ht="21" customHeight="1">
      <c r="F15" s="10" t="s">
        <v>167</v>
      </c>
    </row>
    <row r="16" spans="5:6" ht="21" customHeight="1" thickBot="1">
      <c r="E16" s="2"/>
      <c r="F16" s="11" t="s">
        <v>167</v>
      </c>
    </row>
    <row r="17" ht="13.5" thickBot="1"/>
    <row r="18" spans="2:6" ht="36">
      <c r="B18" s="83" t="s">
        <v>168</v>
      </c>
      <c r="C18" s="84"/>
      <c r="D18" s="85" t="s">
        <v>169</v>
      </c>
      <c r="E18" s="85" t="s">
        <v>170</v>
      </c>
      <c r="F18" s="86" t="s">
        <v>171</v>
      </c>
    </row>
    <row r="19" spans="2:6" ht="12.75">
      <c r="B19" s="87" t="s">
        <v>110</v>
      </c>
      <c r="C19" s="62"/>
      <c r="D19" s="61" t="s">
        <v>111</v>
      </c>
      <c r="E19" s="61" t="s">
        <v>112</v>
      </c>
      <c r="F19" s="88" t="s">
        <v>113</v>
      </c>
    </row>
    <row r="20" spans="2:6" ht="20.25" customHeight="1">
      <c r="B20" s="89" t="s">
        <v>82</v>
      </c>
      <c r="C20" s="59"/>
      <c r="D20" s="63"/>
      <c r="E20" s="63"/>
      <c r="F20" s="90"/>
    </row>
    <row r="21" spans="2:6" ht="18" customHeight="1">
      <c r="B21" s="91" t="s">
        <v>172</v>
      </c>
      <c r="C21" s="64"/>
      <c r="D21" s="65" t="s">
        <v>173</v>
      </c>
      <c r="E21" s="66">
        <v>598175</v>
      </c>
      <c r="F21" s="92">
        <v>815627</v>
      </c>
    </row>
    <row r="22" spans="2:6" ht="12.75">
      <c r="B22" s="93"/>
      <c r="C22" s="63" t="s">
        <v>174</v>
      </c>
      <c r="D22" s="65"/>
      <c r="E22" s="63"/>
      <c r="F22" s="90"/>
    </row>
    <row r="23" spans="2:6" ht="25.5" customHeight="1">
      <c r="B23" s="93"/>
      <c r="C23" s="67" t="s">
        <v>175</v>
      </c>
      <c r="D23" s="65" t="s">
        <v>176</v>
      </c>
      <c r="E23" s="68">
        <v>208</v>
      </c>
      <c r="F23" s="94">
        <v>208</v>
      </c>
    </row>
    <row r="24" spans="2:6" ht="18" customHeight="1">
      <c r="B24" s="93"/>
      <c r="C24" s="67" t="s">
        <v>177</v>
      </c>
      <c r="D24" s="65" t="s">
        <v>178</v>
      </c>
      <c r="E24" s="68">
        <v>597967</v>
      </c>
      <c r="F24" s="94">
        <v>815419</v>
      </c>
    </row>
    <row r="25" spans="2:6" ht="18" customHeight="1">
      <c r="B25" s="93"/>
      <c r="C25" s="67" t="s">
        <v>179</v>
      </c>
      <c r="D25" s="65" t="s">
        <v>180</v>
      </c>
      <c r="E25" s="68">
        <v>0</v>
      </c>
      <c r="F25" s="94">
        <v>0</v>
      </c>
    </row>
    <row r="26" spans="2:6" ht="17.25" customHeight="1">
      <c r="B26" s="91" t="s">
        <v>181</v>
      </c>
      <c r="C26" s="64"/>
      <c r="D26" s="65" t="s">
        <v>141</v>
      </c>
      <c r="E26" s="66">
        <v>400280596</v>
      </c>
      <c r="F26" s="92">
        <v>243485481</v>
      </c>
    </row>
    <row r="27" spans="2:6" ht="12.75">
      <c r="B27" s="93"/>
      <c r="C27" s="63" t="s">
        <v>174</v>
      </c>
      <c r="D27" s="65"/>
      <c r="E27" s="63"/>
      <c r="F27" s="90"/>
    </row>
    <row r="28" spans="2:6" ht="18" customHeight="1">
      <c r="B28" s="93"/>
      <c r="C28" s="63" t="s">
        <v>182</v>
      </c>
      <c r="D28" s="65" t="s">
        <v>183</v>
      </c>
      <c r="E28" s="68">
        <v>0</v>
      </c>
      <c r="F28" s="94">
        <v>0</v>
      </c>
    </row>
    <row r="29" spans="2:6" ht="18" customHeight="1">
      <c r="B29" s="93"/>
      <c r="C29" s="63" t="s">
        <v>184</v>
      </c>
      <c r="D29" s="65" t="s">
        <v>185</v>
      </c>
      <c r="E29" s="68">
        <v>400280596</v>
      </c>
      <c r="F29" s="94">
        <v>243485481</v>
      </c>
    </row>
    <row r="30" spans="2:6" ht="21.75" customHeight="1">
      <c r="B30" s="91" t="s">
        <v>186</v>
      </c>
      <c r="C30" s="64"/>
      <c r="D30" s="65" t="s">
        <v>142</v>
      </c>
      <c r="E30" s="66">
        <v>21320251</v>
      </c>
      <c r="F30" s="92">
        <v>14369798</v>
      </c>
    </row>
    <row r="31" spans="2:6" ht="12.75">
      <c r="B31" s="91" t="s">
        <v>187</v>
      </c>
      <c r="C31" s="64"/>
      <c r="D31" s="65" t="s">
        <v>188</v>
      </c>
      <c r="E31" s="66">
        <v>0</v>
      </c>
      <c r="F31" s="92">
        <v>0</v>
      </c>
    </row>
    <row r="32" spans="2:6" ht="12.75">
      <c r="B32" s="93"/>
      <c r="C32" s="63" t="s">
        <v>174</v>
      </c>
      <c r="D32" s="65"/>
      <c r="E32" s="63"/>
      <c r="F32" s="90"/>
    </row>
    <row r="33" spans="2:6" ht="18" customHeight="1">
      <c r="B33" s="93"/>
      <c r="C33" s="63" t="s">
        <v>189</v>
      </c>
      <c r="D33" s="65" t="s">
        <v>190</v>
      </c>
      <c r="E33" s="68">
        <v>0</v>
      </c>
      <c r="F33" s="94">
        <v>0</v>
      </c>
    </row>
    <row r="34" spans="2:6" ht="18" customHeight="1">
      <c r="B34" s="93"/>
      <c r="C34" s="63" t="s">
        <v>191</v>
      </c>
      <c r="D34" s="65" t="s">
        <v>192</v>
      </c>
      <c r="E34" s="68">
        <v>0</v>
      </c>
      <c r="F34" s="94">
        <v>0</v>
      </c>
    </row>
    <row r="35" spans="2:6" ht="18" customHeight="1">
      <c r="B35" s="91" t="s">
        <v>193</v>
      </c>
      <c r="C35" s="64"/>
      <c r="D35" s="65" t="s">
        <v>144</v>
      </c>
      <c r="E35" s="66">
        <v>25595760</v>
      </c>
      <c r="F35" s="92">
        <v>26999971</v>
      </c>
    </row>
    <row r="36" spans="2:6" ht="12.75">
      <c r="B36" s="93"/>
      <c r="C36" s="63" t="s">
        <v>174</v>
      </c>
      <c r="D36" s="65"/>
      <c r="E36" s="63"/>
      <c r="F36" s="90"/>
    </row>
    <row r="37" spans="2:6" ht="18" customHeight="1">
      <c r="B37" s="93"/>
      <c r="C37" s="63" t="s">
        <v>194</v>
      </c>
      <c r="D37" s="65" t="s">
        <v>195</v>
      </c>
      <c r="E37" s="68">
        <v>24710895</v>
      </c>
      <c r="F37" s="94">
        <v>24710895</v>
      </c>
    </row>
    <row r="38" spans="2:6" ht="18" customHeight="1">
      <c r="B38" s="93"/>
      <c r="C38" s="63" t="s">
        <v>196</v>
      </c>
      <c r="D38" s="65" t="s">
        <v>197</v>
      </c>
      <c r="E38" s="68">
        <v>0</v>
      </c>
      <c r="F38" s="94">
        <v>0</v>
      </c>
    </row>
    <row r="39" spans="2:6" ht="18" customHeight="1">
      <c r="B39" s="93"/>
      <c r="C39" s="63" t="s">
        <v>198</v>
      </c>
      <c r="D39" s="65" t="s">
        <v>199</v>
      </c>
      <c r="E39" s="68">
        <v>255</v>
      </c>
      <c r="F39" s="94">
        <v>250</v>
      </c>
    </row>
    <row r="40" spans="2:6" ht="18" customHeight="1">
      <c r="B40" s="93"/>
      <c r="C40" s="63" t="s">
        <v>200</v>
      </c>
      <c r="D40" s="65" t="s">
        <v>201</v>
      </c>
      <c r="E40" s="68">
        <v>150000</v>
      </c>
      <c r="F40" s="94">
        <v>150000</v>
      </c>
    </row>
    <row r="41" spans="2:6" ht="18" customHeight="1">
      <c r="B41" s="93"/>
      <c r="C41" s="63" t="s">
        <v>202</v>
      </c>
      <c r="D41" s="65" t="s">
        <v>203</v>
      </c>
      <c r="E41" s="68">
        <v>734610</v>
      </c>
      <c r="F41" s="94">
        <v>2138826</v>
      </c>
    </row>
    <row r="42" spans="2:6" ht="21.75" customHeight="1">
      <c r="B42" s="91" t="s">
        <v>63</v>
      </c>
      <c r="C42" s="64"/>
      <c r="D42" s="65" t="s">
        <v>146</v>
      </c>
      <c r="E42" s="66">
        <v>448317657</v>
      </c>
      <c r="F42" s="92">
        <v>285788149</v>
      </c>
    </row>
    <row r="43" spans="2:6" ht="18" customHeight="1">
      <c r="B43" s="93"/>
      <c r="C43" s="69" t="s">
        <v>64</v>
      </c>
      <c r="D43" s="70" t="s">
        <v>155</v>
      </c>
      <c r="E43" s="13">
        <v>896112439</v>
      </c>
      <c r="F43" s="95">
        <v>571459026</v>
      </c>
    </row>
    <row r="44" spans="2:6" ht="12.75">
      <c r="B44" s="93"/>
      <c r="C44" s="63"/>
      <c r="D44" s="63"/>
      <c r="E44" s="63"/>
      <c r="F44" s="96" t="s">
        <v>398</v>
      </c>
    </row>
    <row r="45" spans="2:6" ht="36" customHeight="1">
      <c r="B45" s="89" t="s">
        <v>168</v>
      </c>
      <c r="C45" s="59"/>
      <c r="D45" s="60" t="s">
        <v>169</v>
      </c>
      <c r="E45" s="60" t="s">
        <v>170</v>
      </c>
      <c r="F45" s="97" t="s">
        <v>171</v>
      </c>
    </row>
    <row r="46" spans="2:6" ht="12.75">
      <c r="B46" s="98" t="s">
        <v>110</v>
      </c>
      <c r="C46" s="71"/>
      <c r="D46" s="61" t="s">
        <v>111</v>
      </c>
      <c r="E46" s="61" t="s">
        <v>112</v>
      </c>
      <c r="F46" s="88" t="s">
        <v>113</v>
      </c>
    </row>
    <row r="47" spans="2:6" ht="19.5" customHeight="1">
      <c r="B47" s="99" t="s">
        <v>65</v>
      </c>
      <c r="C47" s="72"/>
      <c r="D47" s="63"/>
      <c r="E47" s="63"/>
      <c r="F47" s="90"/>
    </row>
    <row r="48" spans="2:6" ht="15.75" customHeight="1">
      <c r="B48" s="100" t="s">
        <v>66</v>
      </c>
      <c r="C48" s="73"/>
      <c r="D48" s="65" t="s">
        <v>156</v>
      </c>
      <c r="E48" s="66">
        <v>241343499</v>
      </c>
      <c r="F48" s="92">
        <v>249826297</v>
      </c>
    </row>
    <row r="49" spans="2:6" ht="15.75" customHeight="1">
      <c r="B49" s="101"/>
      <c r="C49" s="75" t="s">
        <v>174</v>
      </c>
      <c r="D49" s="65"/>
      <c r="E49" s="63"/>
      <c r="F49" s="90"/>
    </row>
    <row r="50" spans="2:6" ht="15.75" customHeight="1">
      <c r="B50" s="101"/>
      <c r="C50" s="74" t="s">
        <v>204</v>
      </c>
      <c r="D50" s="65" t="s">
        <v>205</v>
      </c>
      <c r="E50" s="68">
        <v>92275725</v>
      </c>
      <c r="F50" s="94">
        <v>118256309</v>
      </c>
    </row>
    <row r="51" spans="2:6" ht="15.75" customHeight="1">
      <c r="B51" s="101"/>
      <c r="C51" s="74" t="s">
        <v>206</v>
      </c>
      <c r="D51" s="65" t="s">
        <v>207</v>
      </c>
      <c r="E51" s="68">
        <v>0</v>
      </c>
      <c r="F51" s="94">
        <v>0</v>
      </c>
    </row>
    <row r="52" spans="2:6" ht="24.75" customHeight="1">
      <c r="B52" s="101"/>
      <c r="C52" s="76" t="s">
        <v>208</v>
      </c>
      <c r="D52" s="65" t="s">
        <v>209</v>
      </c>
      <c r="E52" s="68">
        <v>49726386</v>
      </c>
      <c r="F52" s="94">
        <v>46733519</v>
      </c>
    </row>
    <row r="53" spans="2:6" ht="15.75" customHeight="1">
      <c r="B53" s="101"/>
      <c r="C53" s="76" t="s">
        <v>210</v>
      </c>
      <c r="D53" s="65" t="s">
        <v>211</v>
      </c>
      <c r="E53" s="68">
        <v>47112447</v>
      </c>
      <c r="F53" s="94">
        <v>19151261</v>
      </c>
    </row>
    <row r="54" spans="2:6" ht="15.75" customHeight="1">
      <c r="B54" s="101"/>
      <c r="C54" s="74" t="s">
        <v>212</v>
      </c>
      <c r="D54" s="65" t="s">
        <v>213</v>
      </c>
      <c r="E54" s="68">
        <v>52127075</v>
      </c>
      <c r="F54" s="94">
        <v>65563010</v>
      </c>
    </row>
    <row r="55" spans="2:6" ht="15.75" customHeight="1">
      <c r="B55" s="101"/>
      <c r="C55" s="74" t="s">
        <v>214</v>
      </c>
      <c r="D55" s="65" t="s">
        <v>215</v>
      </c>
      <c r="E55" s="68">
        <v>101866</v>
      </c>
      <c r="F55" s="94">
        <v>122198</v>
      </c>
    </row>
    <row r="56" spans="2:6" ht="15.75" customHeight="1">
      <c r="B56" s="101"/>
      <c r="C56" s="74" t="s">
        <v>216</v>
      </c>
      <c r="D56" s="65" t="s">
        <v>217</v>
      </c>
      <c r="E56" s="68">
        <v>0</v>
      </c>
      <c r="F56" s="94">
        <v>0</v>
      </c>
    </row>
    <row r="57" spans="2:6" ht="15.75" customHeight="1">
      <c r="B57" s="100" t="s">
        <v>218</v>
      </c>
      <c r="C57" s="73"/>
      <c r="D57" s="65" t="s">
        <v>157</v>
      </c>
      <c r="E57" s="68">
        <v>10081258</v>
      </c>
      <c r="F57" s="94">
        <v>7990305</v>
      </c>
    </row>
    <row r="58" spans="2:6" ht="26.25" customHeight="1">
      <c r="B58" s="276" t="s">
        <v>219</v>
      </c>
      <c r="C58" s="277"/>
      <c r="D58" s="77" t="s">
        <v>158</v>
      </c>
      <c r="E58" s="78">
        <v>5000000</v>
      </c>
      <c r="F58" s="102">
        <v>118118</v>
      </c>
    </row>
    <row r="59" spans="2:6" ht="12.75">
      <c r="B59" s="101"/>
      <c r="C59" s="74" t="s">
        <v>174</v>
      </c>
      <c r="D59" s="65"/>
      <c r="E59" s="63"/>
      <c r="F59" s="90"/>
    </row>
    <row r="60" spans="2:6" ht="15.75" customHeight="1">
      <c r="B60" s="101"/>
      <c r="C60" s="74" t="s">
        <v>220</v>
      </c>
      <c r="D60" s="65" t="s">
        <v>221</v>
      </c>
      <c r="E60" s="68">
        <v>7</v>
      </c>
      <c r="F60" s="94">
        <v>0</v>
      </c>
    </row>
    <row r="61" spans="2:6" ht="15.75" customHeight="1">
      <c r="B61" s="101"/>
      <c r="C61" s="74" t="s">
        <v>222</v>
      </c>
      <c r="D61" s="65" t="s">
        <v>223</v>
      </c>
      <c r="E61" s="68">
        <v>0</v>
      </c>
      <c r="F61" s="94">
        <v>0</v>
      </c>
    </row>
    <row r="62" spans="2:6" ht="15.75" customHeight="1">
      <c r="B62" s="101"/>
      <c r="C62" s="74" t="s">
        <v>224</v>
      </c>
      <c r="D62" s="65" t="s">
        <v>225</v>
      </c>
      <c r="E62" s="68">
        <v>0</v>
      </c>
      <c r="F62" s="94">
        <v>0</v>
      </c>
    </row>
    <row r="63" spans="2:6" ht="15.75" customHeight="1">
      <c r="B63" s="101"/>
      <c r="C63" s="74" t="s">
        <v>226</v>
      </c>
      <c r="D63" s="65" t="s">
        <v>227</v>
      </c>
      <c r="E63" s="68">
        <v>12000</v>
      </c>
      <c r="F63" s="94">
        <v>0</v>
      </c>
    </row>
    <row r="64" spans="2:6" ht="15.75" customHeight="1">
      <c r="B64" s="101"/>
      <c r="C64" s="74" t="s">
        <v>228</v>
      </c>
      <c r="D64" s="65" t="s">
        <v>229</v>
      </c>
      <c r="E64" s="66">
        <v>21505</v>
      </c>
      <c r="F64" s="92">
        <v>118118</v>
      </c>
    </row>
    <row r="65" spans="2:6" ht="26.25" customHeight="1">
      <c r="B65" s="276" t="s">
        <v>230</v>
      </c>
      <c r="C65" s="278"/>
      <c r="D65" s="77" t="s">
        <v>159</v>
      </c>
      <c r="E65" s="78">
        <v>309539632</v>
      </c>
      <c r="F65" s="102">
        <v>113057637</v>
      </c>
    </row>
    <row r="66" spans="2:6" ht="12.75">
      <c r="B66" s="101"/>
      <c r="C66" s="74" t="s">
        <v>174</v>
      </c>
      <c r="D66" s="65"/>
      <c r="E66" s="63"/>
      <c r="F66" s="90"/>
    </row>
    <row r="67" spans="2:6" ht="15.75" customHeight="1">
      <c r="B67" s="101"/>
      <c r="C67" s="74" t="s">
        <v>220</v>
      </c>
      <c r="D67" s="65" t="s">
        <v>231</v>
      </c>
      <c r="E67" s="68">
        <v>112911</v>
      </c>
      <c r="F67" s="94">
        <v>5110686</v>
      </c>
    </row>
    <row r="68" spans="2:6" ht="15.75" customHeight="1">
      <c r="B68" s="101"/>
      <c r="C68" s="74" t="s">
        <v>222</v>
      </c>
      <c r="D68" s="65" t="s">
        <v>232</v>
      </c>
      <c r="E68" s="68">
        <v>60251612</v>
      </c>
      <c r="F68" s="94">
        <v>24109695</v>
      </c>
    </row>
    <row r="69" spans="2:6" ht="15.75" customHeight="1">
      <c r="B69" s="101"/>
      <c r="C69" s="74" t="s">
        <v>224</v>
      </c>
      <c r="D69" s="65" t="s">
        <v>233</v>
      </c>
      <c r="E69" s="68">
        <v>0</v>
      </c>
      <c r="F69" s="94">
        <v>0</v>
      </c>
    </row>
    <row r="70" spans="2:6" ht="24" customHeight="1">
      <c r="B70" s="101"/>
      <c r="C70" s="79" t="s">
        <v>234</v>
      </c>
      <c r="D70" s="77" t="s">
        <v>235</v>
      </c>
      <c r="E70" s="80">
        <v>0</v>
      </c>
      <c r="F70" s="103">
        <v>0</v>
      </c>
    </row>
    <row r="71" spans="2:6" ht="15.75" customHeight="1">
      <c r="B71" s="101"/>
      <c r="C71" s="74" t="s">
        <v>226</v>
      </c>
      <c r="D71" s="65" t="s">
        <v>236</v>
      </c>
      <c r="E71" s="68">
        <v>245621143</v>
      </c>
      <c r="F71" s="94">
        <v>65135794</v>
      </c>
    </row>
    <row r="72" spans="2:6" ht="15.75" customHeight="1">
      <c r="B72" s="101"/>
      <c r="C72" s="74" t="s">
        <v>228</v>
      </c>
      <c r="D72" s="65" t="s">
        <v>237</v>
      </c>
      <c r="E72" s="68">
        <v>3553966</v>
      </c>
      <c r="F72" s="94">
        <v>18701462</v>
      </c>
    </row>
    <row r="73" spans="2:6" ht="15.75" customHeight="1">
      <c r="B73" s="101" t="s">
        <v>238</v>
      </c>
      <c r="C73" s="74"/>
      <c r="D73" s="65" t="s">
        <v>160</v>
      </c>
      <c r="E73" s="66">
        <v>676854</v>
      </c>
      <c r="F73" s="92">
        <v>14791262</v>
      </c>
    </row>
    <row r="74" spans="2:6" ht="12.75">
      <c r="B74" s="101"/>
      <c r="C74" s="74" t="s">
        <v>174</v>
      </c>
      <c r="D74" s="65"/>
      <c r="E74" s="63"/>
      <c r="F74" s="90"/>
    </row>
    <row r="75" spans="2:6" ht="15" customHeight="1">
      <c r="B75" s="101"/>
      <c r="C75" s="74" t="s">
        <v>239</v>
      </c>
      <c r="D75" s="65" t="s">
        <v>240</v>
      </c>
      <c r="E75" s="68">
        <v>0</v>
      </c>
      <c r="F75" s="94">
        <v>0</v>
      </c>
    </row>
    <row r="76" spans="1:6" ht="15" customHeight="1">
      <c r="A76" s="30"/>
      <c r="B76" s="101"/>
      <c r="C76" s="74" t="s">
        <v>241</v>
      </c>
      <c r="D76" s="65" t="s">
        <v>242</v>
      </c>
      <c r="E76" s="68">
        <v>0</v>
      </c>
      <c r="F76" s="94">
        <v>0</v>
      </c>
    </row>
    <row r="77" spans="1:6" ht="15" customHeight="1">
      <c r="A77" s="30"/>
      <c r="B77" s="101"/>
      <c r="C77" s="74" t="s">
        <v>243</v>
      </c>
      <c r="D77" s="65" t="s">
        <v>244</v>
      </c>
      <c r="E77" s="68">
        <v>676854</v>
      </c>
      <c r="F77" s="94">
        <v>14791262</v>
      </c>
    </row>
    <row r="78" spans="1:6" ht="15.75" customHeight="1">
      <c r="A78" s="30"/>
      <c r="B78" s="101" t="s">
        <v>245</v>
      </c>
      <c r="C78" s="74"/>
      <c r="D78" s="65" t="s">
        <v>162</v>
      </c>
      <c r="E78" s="66">
        <v>24953888</v>
      </c>
      <c r="F78" s="92">
        <v>37536468</v>
      </c>
    </row>
    <row r="79" spans="1:6" ht="12.75">
      <c r="A79" s="30"/>
      <c r="B79" s="101"/>
      <c r="C79" s="74" t="s">
        <v>174</v>
      </c>
      <c r="D79" s="65"/>
      <c r="E79" s="63"/>
      <c r="F79" s="90"/>
    </row>
    <row r="80" spans="1:6" ht="15.75" customHeight="1">
      <c r="A80" s="30"/>
      <c r="B80" s="101"/>
      <c r="C80" s="74" t="s">
        <v>246</v>
      </c>
      <c r="D80" s="65" t="s">
        <v>247</v>
      </c>
      <c r="E80" s="68">
        <v>18616</v>
      </c>
      <c r="F80" s="94">
        <v>99695</v>
      </c>
    </row>
    <row r="81" spans="1:6" ht="15.75" customHeight="1">
      <c r="A81" s="30"/>
      <c r="B81" s="101"/>
      <c r="C81" s="74" t="s">
        <v>248</v>
      </c>
      <c r="D81" s="65" t="s">
        <v>249</v>
      </c>
      <c r="E81" s="68">
        <v>249255</v>
      </c>
      <c r="F81" s="94">
        <v>12724852</v>
      </c>
    </row>
    <row r="82" spans="1:6" ht="15.75" customHeight="1">
      <c r="A82" s="30"/>
      <c r="B82" s="101"/>
      <c r="C82" s="74" t="s">
        <v>250</v>
      </c>
      <c r="D82" s="65" t="s">
        <v>251</v>
      </c>
      <c r="E82" s="68">
        <v>0</v>
      </c>
      <c r="F82" s="94">
        <v>1033</v>
      </c>
    </row>
    <row r="83" spans="1:6" ht="15.75" customHeight="1">
      <c r="A83" s="30"/>
      <c r="B83" s="101"/>
      <c r="C83" s="74" t="s">
        <v>252</v>
      </c>
      <c r="D83" s="65" t="s">
        <v>253</v>
      </c>
      <c r="E83" s="68">
        <v>24686017</v>
      </c>
      <c r="F83" s="94">
        <v>24710888</v>
      </c>
    </row>
    <row r="84" spans="1:6" ht="15.75" customHeight="1">
      <c r="A84" s="30"/>
      <c r="B84" s="101" t="s">
        <v>67</v>
      </c>
      <c r="C84" s="74"/>
      <c r="D84" s="65" t="s">
        <v>163</v>
      </c>
      <c r="E84" s="68">
        <v>59795165</v>
      </c>
      <c r="F84" s="94">
        <v>51684457</v>
      </c>
    </row>
    <row r="85" spans="1:6" ht="15.75" customHeight="1">
      <c r="A85" s="30"/>
      <c r="B85" s="101"/>
      <c r="C85" s="81" t="s">
        <v>68</v>
      </c>
      <c r="D85" s="70" t="s">
        <v>254</v>
      </c>
      <c r="E85" s="13">
        <v>646423808</v>
      </c>
      <c r="F85" s="95">
        <v>475004544</v>
      </c>
    </row>
    <row r="86" spans="1:6" ht="15.75" customHeight="1">
      <c r="A86" s="30"/>
      <c r="B86" s="104" t="s">
        <v>255</v>
      </c>
      <c r="C86" s="82"/>
      <c r="D86" s="70" t="s">
        <v>256</v>
      </c>
      <c r="E86" s="13">
        <v>1542536247</v>
      </c>
      <c r="F86" s="95">
        <v>1046463570</v>
      </c>
    </row>
    <row r="87" spans="1:6" ht="12.75">
      <c r="A87" s="30"/>
      <c r="B87" s="101"/>
      <c r="C87" s="74"/>
      <c r="D87" s="63"/>
      <c r="E87" s="63"/>
      <c r="F87" s="96" t="s">
        <v>399</v>
      </c>
    </row>
    <row r="88" spans="1:6" ht="36" customHeight="1">
      <c r="A88" s="30"/>
      <c r="B88" s="99" t="s">
        <v>257</v>
      </c>
      <c r="C88" s="72"/>
      <c r="D88" s="60" t="s">
        <v>169</v>
      </c>
      <c r="E88" s="60" t="s">
        <v>170</v>
      </c>
      <c r="F88" s="97" t="s">
        <v>171</v>
      </c>
    </row>
    <row r="89" spans="1:6" ht="12.75">
      <c r="A89" s="30"/>
      <c r="B89" s="98" t="s">
        <v>110</v>
      </c>
      <c r="C89" s="71"/>
      <c r="D89" s="61" t="s">
        <v>111</v>
      </c>
      <c r="E89" s="61" t="s">
        <v>112</v>
      </c>
      <c r="F89" s="88" t="s">
        <v>113</v>
      </c>
    </row>
    <row r="90" spans="1:6" ht="19.5" customHeight="1">
      <c r="A90" s="30"/>
      <c r="B90" s="99" t="s">
        <v>258</v>
      </c>
      <c r="C90" s="72"/>
      <c r="D90" s="63"/>
      <c r="E90" s="63"/>
      <c r="F90" s="90"/>
    </row>
    <row r="91" spans="1:6" ht="15.75" customHeight="1">
      <c r="A91" s="30"/>
      <c r="B91" s="101" t="s">
        <v>259</v>
      </c>
      <c r="C91" s="74"/>
      <c r="D91" s="65" t="s">
        <v>260</v>
      </c>
      <c r="E91" s="66">
        <v>24960500</v>
      </c>
      <c r="F91" s="92">
        <v>24960500</v>
      </c>
    </row>
    <row r="92" spans="1:6" ht="15.75" customHeight="1">
      <c r="A92" s="30"/>
      <c r="B92" s="101" t="s">
        <v>261</v>
      </c>
      <c r="C92" s="74"/>
      <c r="D92" s="65" t="s">
        <v>262</v>
      </c>
      <c r="E92" s="66">
        <v>3091966958</v>
      </c>
      <c r="F92" s="92">
        <v>320549228</v>
      </c>
    </row>
    <row r="93" spans="1:6" ht="15.75" customHeight="1">
      <c r="A93" s="30"/>
      <c r="B93" s="101" t="s">
        <v>263</v>
      </c>
      <c r="C93" s="74"/>
      <c r="D93" s="65" t="s">
        <v>264</v>
      </c>
      <c r="E93" s="66">
        <v>62401</v>
      </c>
      <c r="F93" s="92">
        <v>62401</v>
      </c>
    </row>
    <row r="94" spans="1:6" ht="12.75">
      <c r="A94" s="30"/>
      <c r="B94" s="101"/>
      <c r="C94" s="74" t="s">
        <v>174</v>
      </c>
      <c r="D94" s="65"/>
      <c r="E94" s="63"/>
      <c r="F94" s="90"/>
    </row>
    <row r="95" spans="1:6" ht="15.75" customHeight="1">
      <c r="A95" s="30"/>
      <c r="B95" s="101"/>
      <c r="C95" s="74" t="s">
        <v>265</v>
      </c>
      <c r="D95" s="65" t="s">
        <v>266</v>
      </c>
      <c r="E95" s="68">
        <v>0</v>
      </c>
      <c r="F95" s="94">
        <v>0</v>
      </c>
    </row>
    <row r="96" spans="1:6" ht="16.5" customHeight="1">
      <c r="A96" s="30"/>
      <c r="B96" s="101"/>
      <c r="C96" s="76" t="s">
        <v>267</v>
      </c>
      <c r="D96" s="65" t="s">
        <v>268</v>
      </c>
      <c r="E96" s="68">
        <v>62401</v>
      </c>
      <c r="F96" s="94">
        <v>62401</v>
      </c>
    </row>
    <row r="97" spans="1:6" ht="15" customHeight="1">
      <c r="A97" s="30"/>
      <c r="B97" s="101" t="s">
        <v>269</v>
      </c>
      <c r="C97" s="74"/>
      <c r="D97" s="65" t="s">
        <v>270</v>
      </c>
      <c r="E97" s="66">
        <v>866319</v>
      </c>
      <c r="F97" s="92">
        <v>11652451</v>
      </c>
    </row>
    <row r="98" spans="1:6" ht="15" customHeight="1">
      <c r="A98" s="30"/>
      <c r="B98" s="101" t="s">
        <v>271</v>
      </c>
      <c r="C98" s="74"/>
      <c r="D98" s="65" t="s">
        <v>272</v>
      </c>
      <c r="E98" s="66">
        <v>0</v>
      </c>
      <c r="F98" s="92">
        <v>2154374</v>
      </c>
    </row>
    <row r="99" spans="1:6" ht="15" customHeight="1">
      <c r="A99" s="30"/>
      <c r="B99" s="101" t="s">
        <v>273</v>
      </c>
      <c r="C99" s="74"/>
      <c r="D99" s="65" t="s">
        <v>274</v>
      </c>
      <c r="E99" s="66">
        <v>0</v>
      </c>
      <c r="F99" s="92">
        <v>0</v>
      </c>
    </row>
    <row r="100" spans="1:6" ht="15" customHeight="1">
      <c r="A100" s="30"/>
      <c r="B100" s="101" t="s">
        <v>275</v>
      </c>
      <c r="C100" s="74"/>
      <c r="D100" s="65" t="s">
        <v>276</v>
      </c>
      <c r="E100" s="77" t="s">
        <v>161</v>
      </c>
      <c r="F100" s="92">
        <v>2154374</v>
      </c>
    </row>
    <row r="101" spans="1:6" ht="15" customHeight="1">
      <c r="A101" s="30"/>
      <c r="B101" s="101" t="s">
        <v>277</v>
      </c>
      <c r="C101" s="74"/>
      <c r="D101" s="65" t="s">
        <v>278</v>
      </c>
      <c r="E101" s="77" t="s">
        <v>161</v>
      </c>
      <c r="F101" s="92">
        <v>0</v>
      </c>
    </row>
    <row r="102" spans="1:6" ht="15" customHeight="1">
      <c r="A102" s="30"/>
      <c r="B102" s="101"/>
      <c r="C102" s="81" t="s">
        <v>69</v>
      </c>
      <c r="D102" s="70" t="s">
        <v>279</v>
      </c>
      <c r="E102" s="13">
        <v>3117856178</v>
      </c>
      <c r="F102" s="95">
        <v>361533328</v>
      </c>
    </row>
    <row r="103" spans="1:6" ht="19.5" customHeight="1">
      <c r="A103" s="30"/>
      <c r="B103" s="99" t="s">
        <v>280</v>
      </c>
      <c r="C103" s="72"/>
      <c r="D103" s="63"/>
      <c r="E103" s="63"/>
      <c r="F103" s="90"/>
    </row>
    <row r="104" spans="1:6" ht="15" customHeight="1">
      <c r="A104" s="30"/>
      <c r="B104" s="101" t="s">
        <v>281</v>
      </c>
      <c r="C104" s="74"/>
      <c r="D104" s="65" t="s">
        <v>282</v>
      </c>
      <c r="E104" s="66">
        <v>290000</v>
      </c>
      <c r="F104" s="92">
        <v>0</v>
      </c>
    </row>
    <row r="105" spans="1:6" ht="12.75">
      <c r="A105" s="30"/>
      <c r="B105" s="101"/>
      <c r="C105" s="74" t="s">
        <v>174</v>
      </c>
      <c r="D105" s="77"/>
      <c r="E105" s="63"/>
      <c r="F105" s="90"/>
    </row>
    <row r="106" spans="1:6" ht="24.75" customHeight="1">
      <c r="A106" s="30"/>
      <c r="B106" s="101"/>
      <c r="C106" s="76" t="s">
        <v>283</v>
      </c>
      <c r="D106" s="65" t="s">
        <v>284</v>
      </c>
      <c r="E106" s="68">
        <v>290000</v>
      </c>
      <c r="F106" s="94">
        <v>0</v>
      </c>
    </row>
    <row r="107" spans="1:6" ht="24.75" customHeight="1">
      <c r="A107" s="30"/>
      <c r="B107" s="101"/>
      <c r="C107" s="76" t="s">
        <v>285</v>
      </c>
      <c r="D107" s="65" t="s">
        <v>286</v>
      </c>
      <c r="E107" s="68">
        <v>0</v>
      </c>
      <c r="F107" s="94">
        <v>0</v>
      </c>
    </row>
    <row r="108" spans="1:6" ht="15" customHeight="1">
      <c r="A108" s="30"/>
      <c r="B108" s="101" t="s">
        <v>287</v>
      </c>
      <c r="C108" s="74"/>
      <c r="D108" s="65" t="s">
        <v>288</v>
      </c>
      <c r="E108" s="66">
        <v>2641</v>
      </c>
      <c r="F108" s="92">
        <v>2641</v>
      </c>
    </row>
    <row r="109" spans="1:6" ht="15.75" customHeight="1">
      <c r="A109" s="30"/>
      <c r="B109" s="101"/>
      <c r="C109" s="81" t="s">
        <v>70</v>
      </c>
      <c r="D109" s="70" t="s">
        <v>289</v>
      </c>
      <c r="E109" s="13">
        <v>292641</v>
      </c>
      <c r="F109" s="95">
        <v>2641</v>
      </c>
    </row>
    <row r="110" spans="1:6" ht="19.5" customHeight="1">
      <c r="A110" s="30"/>
      <c r="B110" s="99" t="s">
        <v>290</v>
      </c>
      <c r="C110" s="72"/>
      <c r="D110" s="63"/>
      <c r="E110" s="63"/>
      <c r="F110" s="90"/>
    </row>
    <row r="111" spans="1:6" ht="15" customHeight="1">
      <c r="A111" s="30"/>
      <c r="B111" s="101" t="s">
        <v>291</v>
      </c>
      <c r="C111" s="74"/>
      <c r="D111" s="65" t="s">
        <v>292</v>
      </c>
      <c r="E111" s="66">
        <v>29375585</v>
      </c>
      <c r="F111" s="92">
        <v>33886800</v>
      </c>
    </row>
    <row r="112" spans="1:6" ht="12.75">
      <c r="A112" s="30"/>
      <c r="B112" s="101"/>
      <c r="C112" s="74" t="s">
        <v>174</v>
      </c>
      <c r="D112" s="65"/>
      <c r="E112" s="63"/>
      <c r="F112" s="90"/>
    </row>
    <row r="113" spans="1:6" ht="23.25" customHeight="1">
      <c r="A113" s="30"/>
      <c r="B113" s="101"/>
      <c r="C113" s="76" t="s">
        <v>293</v>
      </c>
      <c r="D113" s="65" t="s">
        <v>294</v>
      </c>
      <c r="E113" s="68">
        <v>29359049</v>
      </c>
      <c r="F113" s="94">
        <v>33886800</v>
      </c>
    </row>
    <row r="114" spans="1:6" ht="23.25" customHeight="1">
      <c r="A114" s="30"/>
      <c r="B114" s="101"/>
      <c r="C114" s="76" t="s">
        <v>295</v>
      </c>
      <c r="D114" s="65" t="s">
        <v>296</v>
      </c>
      <c r="E114" s="68">
        <v>16536</v>
      </c>
      <c r="F114" s="94">
        <v>0</v>
      </c>
    </row>
    <row r="115" spans="1:6" ht="15" customHeight="1">
      <c r="A115" s="30"/>
      <c r="B115" s="101" t="s">
        <v>72</v>
      </c>
      <c r="C115" s="74"/>
      <c r="D115" s="65" t="s">
        <v>297</v>
      </c>
      <c r="E115" s="66">
        <v>323331551</v>
      </c>
      <c r="F115" s="92">
        <v>333164755</v>
      </c>
    </row>
    <row r="116" spans="1:6" ht="10.5" customHeight="1">
      <c r="A116" s="30"/>
      <c r="B116" s="101"/>
      <c r="C116" s="74" t="s">
        <v>174</v>
      </c>
      <c r="D116" s="65"/>
      <c r="E116" s="63"/>
      <c r="F116" s="90"/>
    </row>
    <row r="117" spans="1:6" ht="15" customHeight="1">
      <c r="A117" s="30"/>
      <c r="B117" s="101"/>
      <c r="C117" s="74" t="s">
        <v>298</v>
      </c>
      <c r="D117" s="65" t="s">
        <v>299</v>
      </c>
      <c r="E117" s="68">
        <v>90572438</v>
      </c>
      <c r="F117" s="94">
        <v>94331861</v>
      </c>
    </row>
    <row r="118" spans="1:6" ht="15" customHeight="1">
      <c r="A118" s="30"/>
      <c r="B118" s="101"/>
      <c r="C118" s="74" t="s">
        <v>300</v>
      </c>
      <c r="D118" s="65" t="s">
        <v>301</v>
      </c>
      <c r="E118" s="68">
        <v>0</v>
      </c>
      <c r="F118" s="94">
        <v>1041354</v>
      </c>
    </row>
    <row r="119" spans="1:6" ht="15" customHeight="1">
      <c r="A119" s="30"/>
      <c r="B119" s="101"/>
      <c r="C119" s="74" t="s">
        <v>302</v>
      </c>
      <c r="D119" s="65" t="s">
        <v>303</v>
      </c>
      <c r="E119" s="68">
        <v>20352869</v>
      </c>
      <c r="F119" s="94">
        <v>48673123</v>
      </c>
    </row>
    <row r="120" spans="1:6" ht="15" customHeight="1">
      <c r="A120" s="30"/>
      <c r="B120" s="101"/>
      <c r="C120" s="74" t="s">
        <v>304</v>
      </c>
      <c r="D120" s="65" t="s">
        <v>305</v>
      </c>
      <c r="E120" s="68">
        <v>0</v>
      </c>
      <c r="F120" s="94">
        <v>0</v>
      </c>
    </row>
    <row r="121" spans="1:6" ht="15" customHeight="1">
      <c r="A121" s="30"/>
      <c r="B121" s="101"/>
      <c r="C121" s="74" t="s">
        <v>306</v>
      </c>
      <c r="D121" s="65" t="s">
        <v>307</v>
      </c>
      <c r="E121" s="68">
        <v>500000</v>
      </c>
      <c r="F121" s="94">
        <v>500000</v>
      </c>
    </row>
    <row r="122" spans="1:6" ht="15" customHeight="1">
      <c r="A122" s="30"/>
      <c r="B122" s="101"/>
      <c r="C122" s="74" t="s">
        <v>308</v>
      </c>
      <c r="D122" s="65" t="s">
        <v>309</v>
      </c>
      <c r="E122" s="68">
        <v>53872269</v>
      </c>
      <c r="F122" s="94">
        <v>110163167</v>
      </c>
    </row>
    <row r="123" spans="1:6" ht="15" customHeight="1">
      <c r="A123" s="30"/>
      <c r="B123" s="101"/>
      <c r="C123" s="74" t="s">
        <v>310</v>
      </c>
      <c r="D123" s="65" t="s">
        <v>311</v>
      </c>
      <c r="E123" s="68">
        <v>113480064</v>
      </c>
      <c r="F123" s="94">
        <v>50550050</v>
      </c>
    </row>
    <row r="124" spans="1:6" ht="15" customHeight="1">
      <c r="A124" s="30"/>
      <c r="B124" s="101"/>
      <c r="C124" s="74" t="s">
        <v>312</v>
      </c>
      <c r="D124" s="65" t="s">
        <v>313</v>
      </c>
      <c r="E124" s="68">
        <v>45053911</v>
      </c>
      <c r="F124" s="94">
        <v>28405200</v>
      </c>
    </row>
    <row r="125" spans="1:6" ht="15" customHeight="1">
      <c r="A125" s="30"/>
      <c r="B125" s="101" t="s">
        <v>314</v>
      </c>
      <c r="C125" s="74"/>
      <c r="D125" s="65" t="s">
        <v>315</v>
      </c>
      <c r="E125" s="66">
        <v>0</v>
      </c>
      <c r="F125" s="92">
        <v>0</v>
      </c>
    </row>
    <row r="126" spans="1:6" ht="15" customHeight="1">
      <c r="A126" s="30"/>
      <c r="B126" s="101" t="s">
        <v>316</v>
      </c>
      <c r="C126" s="74"/>
      <c r="D126" s="65" t="s">
        <v>317</v>
      </c>
      <c r="E126" s="66">
        <v>0</v>
      </c>
      <c r="F126" s="92">
        <v>0</v>
      </c>
    </row>
    <row r="127" spans="1:6" ht="15" customHeight="1">
      <c r="A127" s="30"/>
      <c r="B127" s="101" t="s">
        <v>318</v>
      </c>
      <c r="C127" s="74"/>
      <c r="D127" s="65" t="s">
        <v>319</v>
      </c>
      <c r="E127" s="66">
        <v>0</v>
      </c>
      <c r="F127" s="92">
        <v>0</v>
      </c>
    </row>
    <row r="128" spans="1:6" ht="15" customHeight="1">
      <c r="A128" s="30"/>
      <c r="B128" s="101" t="s">
        <v>320</v>
      </c>
      <c r="C128" s="74"/>
      <c r="D128" s="65" t="s">
        <v>321</v>
      </c>
      <c r="E128" s="66">
        <v>23893</v>
      </c>
      <c r="F128" s="92">
        <v>0</v>
      </c>
    </row>
    <row r="129" spans="1:6" ht="15" customHeight="1">
      <c r="A129" s="30"/>
      <c r="B129" s="101"/>
      <c r="C129" s="81" t="s">
        <v>71</v>
      </c>
      <c r="D129" s="70" t="s">
        <v>322</v>
      </c>
      <c r="E129" s="13">
        <v>352731029</v>
      </c>
      <c r="F129" s="95">
        <v>367051555</v>
      </c>
    </row>
    <row r="130" spans="2:6" ht="15" customHeight="1" thickBot="1">
      <c r="B130" s="105"/>
      <c r="C130" s="106" t="s">
        <v>323</v>
      </c>
      <c r="D130" s="107" t="s">
        <v>324</v>
      </c>
      <c r="E130" s="14">
        <v>3470879848</v>
      </c>
      <c r="F130" s="108">
        <v>728587524</v>
      </c>
    </row>
    <row r="131" ht="12.75">
      <c r="F131" s="12" t="s">
        <v>325</v>
      </c>
    </row>
  </sheetData>
  <mergeCells count="2">
    <mergeCell ref="B58:C58"/>
    <mergeCell ref="B65:C6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2:H47"/>
  <sheetViews>
    <sheetView workbookViewId="0" topLeftCell="A1">
      <selection activeCell="B5" sqref="B5"/>
    </sheetView>
  </sheetViews>
  <sheetFormatPr defaultColWidth="9.00390625" defaultRowHeight="12.75"/>
  <cols>
    <col min="1" max="1" width="2.375" style="15" customWidth="1"/>
    <col min="2" max="2" width="24.75390625" style="15" customWidth="1"/>
    <col min="3" max="3" width="7.00390625" style="15" customWidth="1"/>
    <col min="4" max="4" width="16.375" style="15" customWidth="1"/>
    <col min="5" max="5" width="14.875" style="15" customWidth="1"/>
    <col min="6" max="6" width="6.125" style="15" customWidth="1"/>
    <col min="7" max="7" width="11.875" style="15" customWidth="1"/>
    <col min="8" max="8" width="15.75390625" style="15" customWidth="1"/>
    <col min="9" max="16384" width="8.875" style="15" customWidth="1"/>
  </cols>
  <sheetData>
    <row r="1" ht="6.75" customHeight="1"/>
    <row r="2" spans="2:7" ht="15">
      <c r="B2" s="36" t="s">
        <v>94</v>
      </c>
      <c r="C2" s="16"/>
      <c r="D2" s="16"/>
      <c r="E2" s="16"/>
      <c r="F2" s="16"/>
      <c r="G2" s="16"/>
    </row>
    <row r="3" spans="2:7" ht="15">
      <c r="B3" s="16"/>
      <c r="C3" s="16"/>
      <c r="D3" s="16"/>
      <c r="E3" s="16"/>
      <c r="F3" s="16"/>
      <c r="G3" s="16"/>
    </row>
    <row r="4" ht="13.5" thickBot="1">
      <c r="H4" s="17"/>
    </row>
    <row r="5" spans="6:8" ht="15">
      <c r="F5" s="1"/>
      <c r="G5" s="2" t="s">
        <v>95</v>
      </c>
      <c r="H5" s="18"/>
    </row>
    <row r="6" spans="7:8" ht="19.5" customHeight="1">
      <c r="G6" s="2" t="s">
        <v>96</v>
      </c>
      <c r="H6" s="19"/>
    </row>
    <row r="7" spans="2:8" ht="19.5" customHeight="1">
      <c r="B7" s="15" t="s">
        <v>97</v>
      </c>
      <c r="G7" s="2" t="s">
        <v>98</v>
      </c>
      <c r="H7" s="19"/>
    </row>
    <row r="8" spans="2:8" ht="19.5" customHeight="1">
      <c r="B8" s="15" t="s">
        <v>99</v>
      </c>
      <c r="G8" s="2" t="s">
        <v>100</v>
      </c>
      <c r="H8" s="19"/>
    </row>
    <row r="9" spans="2:8" ht="19.5" customHeight="1">
      <c r="B9" s="15" t="s">
        <v>101</v>
      </c>
      <c r="G9" s="2" t="s">
        <v>102</v>
      </c>
      <c r="H9" s="19"/>
    </row>
    <row r="10" spans="2:8" ht="12.75">
      <c r="B10" s="15" t="s">
        <v>103</v>
      </c>
      <c r="H10" s="20"/>
    </row>
    <row r="11" spans="7:8" ht="15" customHeight="1">
      <c r="G11" s="2" t="s">
        <v>104</v>
      </c>
      <c r="H11" s="20"/>
    </row>
    <row r="12" spans="2:8" ht="19.5" customHeight="1" thickBot="1">
      <c r="B12" s="15" t="s">
        <v>105</v>
      </c>
      <c r="G12" s="2" t="s">
        <v>106</v>
      </c>
      <c r="H12" s="21"/>
    </row>
    <row r="14" ht="13.5" thickBot="1"/>
    <row r="15" spans="2:8" ht="48">
      <c r="B15" s="58" t="s">
        <v>81</v>
      </c>
      <c r="C15" s="44"/>
      <c r="D15" s="44"/>
      <c r="E15" s="44"/>
      <c r="F15" s="45" t="s">
        <v>107</v>
      </c>
      <c r="G15" s="46" t="s">
        <v>108</v>
      </c>
      <c r="H15" s="47" t="s">
        <v>109</v>
      </c>
    </row>
    <row r="16" spans="2:8" ht="13.5" thickBot="1">
      <c r="B16" s="48"/>
      <c r="C16" s="24"/>
      <c r="D16" s="24"/>
      <c r="E16" s="24"/>
      <c r="F16" s="3" t="s">
        <v>111</v>
      </c>
      <c r="G16" s="22" t="s">
        <v>112</v>
      </c>
      <c r="H16" s="49" t="s">
        <v>113</v>
      </c>
    </row>
    <row r="17" spans="2:8" ht="12.75">
      <c r="B17" s="50" t="s">
        <v>114</v>
      </c>
      <c r="C17" s="25"/>
      <c r="D17" s="25"/>
      <c r="E17" s="25"/>
      <c r="F17" s="37"/>
      <c r="G17" s="31"/>
      <c r="H17" s="32"/>
    </row>
    <row r="18" spans="2:8" ht="50.25" customHeight="1">
      <c r="B18" s="279" t="s">
        <v>115</v>
      </c>
      <c r="C18" s="280"/>
      <c r="D18" s="280"/>
      <c r="E18" s="281"/>
      <c r="F18" s="4" t="s">
        <v>116</v>
      </c>
      <c r="G18" s="23">
        <v>904042928</v>
      </c>
      <c r="H18" s="5">
        <v>712452287</v>
      </c>
    </row>
    <row r="19" spans="2:8" ht="12.75">
      <c r="B19" s="51" t="s">
        <v>117</v>
      </c>
      <c r="C19" s="38"/>
      <c r="D19" s="38"/>
      <c r="E19" s="38"/>
      <c r="F19" s="39"/>
      <c r="G19" s="33"/>
      <c r="H19" s="29"/>
    </row>
    <row r="20" spans="2:8" ht="12.75">
      <c r="B20" s="52"/>
      <c r="C20" s="40"/>
      <c r="D20" s="40"/>
      <c r="E20" s="40"/>
      <c r="F20" s="6" t="s">
        <v>118</v>
      </c>
      <c r="G20" s="26">
        <v>0</v>
      </c>
      <c r="H20" s="7">
        <v>0</v>
      </c>
    </row>
    <row r="21" spans="2:8" ht="12.75">
      <c r="B21" s="53"/>
      <c r="C21" s="41"/>
      <c r="D21" s="41"/>
      <c r="E21" s="41"/>
      <c r="F21" s="4" t="s">
        <v>119</v>
      </c>
      <c r="G21" s="23">
        <v>0</v>
      </c>
      <c r="H21" s="5">
        <v>0</v>
      </c>
    </row>
    <row r="22" spans="2:8" ht="12.75">
      <c r="B22" s="53"/>
      <c r="C22" s="41"/>
      <c r="D22" s="41"/>
      <c r="E22" s="41"/>
      <c r="F22" s="4" t="s">
        <v>120</v>
      </c>
      <c r="G22" s="23">
        <v>0</v>
      </c>
      <c r="H22" s="5">
        <v>0</v>
      </c>
    </row>
    <row r="23" spans="2:8" ht="12.75">
      <c r="B23" s="54" t="s">
        <v>121</v>
      </c>
      <c r="C23" s="42"/>
      <c r="D23" s="42"/>
      <c r="E23" s="42"/>
      <c r="F23" s="4" t="s">
        <v>122</v>
      </c>
      <c r="G23" s="23">
        <v>767658242</v>
      </c>
      <c r="H23" s="5">
        <v>668220746</v>
      </c>
    </row>
    <row r="24" spans="2:8" ht="12.75">
      <c r="B24" s="51" t="s">
        <v>123</v>
      </c>
      <c r="C24" s="38"/>
      <c r="D24" s="38"/>
      <c r="E24" s="38"/>
      <c r="F24" s="39"/>
      <c r="G24" s="33"/>
      <c r="H24" s="29"/>
    </row>
    <row r="25" spans="2:8" ht="12.75">
      <c r="B25" s="55"/>
      <c r="C25" s="43"/>
      <c r="D25" s="43"/>
      <c r="E25" s="43"/>
      <c r="F25" s="6" t="s">
        <v>124</v>
      </c>
      <c r="G25" s="26">
        <v>0</v>
      </c>
      <c r="H25" s="7">
        <v>0</v>
      </c>
    </row>
    <row r="26" spans="2:8" ht="12.75">
      <c r="B26" s="53"/>
      <c r="C26" s="41"/>
      <c r="D26" s="41"/>
      <c r="E26" s="41"/>
      <c r="F26" s="4" t="s">
        <v>125</v>
      </c>
      <c r="G26" s="23">
        <v>0</v>
      </c>
      <c r="H26" s="5">
        <v>0</v>
      </c>
    </row>
    <row r="27" spans="2:8" ht="12.75">
      <c r="B27" s="53"/>
      <c r="C27" s="41"/>
      <c r="D27" s="41"/>
      <c r="E27" s="41"/>
      <c r="F27" s="4" t="s">
        <v>126</v>
      </c>
      <c r="G27" s="23">
        <v>0</v>
      </c>
      <c r="H27" s="5">
        <v>0</v>
      </c>
    </row>
    <row r="28" spans="2:8" ht="12.75">
      <c r="B28" s="54" t="s">
        <v>127</v>
      </c>
      <c r="C28" s="42"/>
      <c r="D28" s="42"/>
      <c r="E28" s="42"/>
      <c r="F28" s="4" t="s">
        <v>128</v>
      </c>
      <c r="G28" s="27">
        <v>136384686</v>
      </c>
      <c r="H28" s="8">
        <v>44231541</v>
      </c>
    </row>
    <row r="29" spans="2:8" ht="12.75">
      <c r="B29" s="54" t="s">
        <v>73</v>
      </c>
      <c r="C29" s="42"/>
      <c r="D29" s="42"/>
      <c r="E29" s="42"/>
      <c r="F29" s="4" t="s">
        <v>129</v>
      </c>
      <c r="G29" s="23">
        <v>8316752</v>
      </c>
      <c r="H29" s="5">
        <v>11238650</v>
      </c>
    </row>
    <row r="30" spans="2:8" ht="12.75">
      <c r="B30" s="54" t="s">
        <v>74</v>
      </c>
      <c r="C30" s="42"/>
      <c r="D30" s="42"/>
      <c r="E30" s="42"/>
      <c r="F30" s="4" t="s">
        <v>130</v>
      </c>
      <c r="G30" s="23">
        <v>0</v>
      </c>
      <c r="H30" s="5">
        <v>0</v>
      </c>
    </row>
    <row r="31" spans="2:8" ht="12.75">
      <c r="B31" s="54" t="s">
        <v>131</v>
      </c>
      <c r="C31" s="42"/>
      <c r="D31" s="42"/>
      <c r="E31" s="42"/>
      <c r="F31" s="4" t="s">
        <v>132</v>
      </c>
      <c r="G31" s="28">
        <v>128067934</v>
      </c>
      <c r="H31" s="8">
        <v>32992891</v>
      </c>
    </row>
    <row r="32" spans="2:8" ht="12.75">
      <c r="B32" s="50" t="s">
        <v>133</v>
      </c>
      <c r="C32" s="25"/>
      <c r="D32" s="25"/>
      <c r="E32" s="25"/>
      <c r="F32" s="34"/>
      <c r="G32" s="33"/>
      <c r="H32" s="35"/>
    </row>
    <row r="33" spans="2:8" ht="12.75">
      <c r="B33" s="54" t="s">
        <v>75</v>
      </c>
      <c r="C33" s="42"/>
      <c r="D33" s="42"/>
      <c r="E33" s="42"/>
      <c r="F33" s="4" t="s">
        <v>134</v>
      </c>
      <c r="G33" s="23">
        <v>0</v>
      </c>
      <c r="H33" s="5">
        <v>27956</v>
      </c>
    </row>
    <row r="34" spans="2:8" ht="12.75">
      <c r="B34" s="54" t="s">
        <v>76</v>
      </c>
      <c r="C34" s="42"/>
      <c r="D34" s="42"/>
      <c r="E34" s="42"/>
      <c r="F34" s="4" t="s">
        <v>135</v>
      </c>
      <c r="G34" s="23">
        <v>0</v>
      </c>
      <c r="H34" s="5">
        <v>0</v>
      </c>
    </row>
    <row r="35" spans="2:8" ht="12.75">
      <c r="B35" s="54" t="s">
        <v>136</v>
      </c>
      <c r="C35" s="42"/>
      <c r="D35" s="42"/>
      <c r="E35" s="42"/>
      <c r="F35" s="4" t="s">
        <v>137</v>
      </c>
      <c r="G35" s="23">
        <v>58642</v>
      </c>
      <c r="H35" s="5">
        <v>29848</v>
      </c>
    </row>
    <row r="36" spans="2:8" ht="12.75">
      <c r="B36" s="54" t="s">
        <v>77</v>
      </c>
      <c r="C36" s="42"/>
      <c r="D36" s="42"/>
      <c r="E36" s="42"/>
      <c r="F36" s="4" t="s">
        <v>138</v>
      </c>
      <c r="G36" s="23">
        <v>22845301</v>
      </c>
      <c r="H36" s="5">
        <v>4008134</v>
      </c>
    </row>
    <row r="37" spans="2:8" ht="12.75">
      <c r="B37" s="54" t="s">
        <v>78</v>
      </c>
      <c r="C37" s="42"/>
      <c r="D37" s="42"/>
      <c r="E37" s="42"/>
      <c r="F37" s="4" t="s">
        <v>139</v>
      </c>
      <c r="G37" s="23">
        <v>41256178</v>
      </c>
      <c r="H37" s="5">
        <v>17511339</v>
      </c>
    </row>
    <row r="38" spans="2:8" ht="12.75">
      <c r="B38" s="50" t="s">
        <v>140</v>
      </c>
      <c r="C38" s="25"/>
      <c r="D38" s="25"/>
      <c r="E38" s="25"/>
      <c r="F38" s="34"/>
      <c r="G38" s="33"/>
      <c r="H38" s="35"/>
    </row>
    <row r="39" spans="2:8" ht="12.75">
      <c r="B39" s="54" t="s">
        <v>80</v>
      </c>
      <c r="C39" s="42"/>
      <c r="D39" s="42"/>
      <c r="E39" s="42"/>
      <c r="F39" s="4" t="s">
        <v>141</v>
      </c>
      <c r="G39" s="23">
        <v>4319352</v>
      </c>
      <c r="H39" s="5">
        <v>1764054</v>
      </c>
    </row>
    <row r="40" spans="2:8" ht="12.75">
      <c r="B40" s="54" t="s">
        <v>79</v>
      </c>
      <c r="C40" s="42"/>
      <c r="D40" s="42"/>
      <c r="E40" s="42"/>
      <c r="F40" s="4" t="s">
        <v>142</v>
      </c>
      <c r="G40" s="23">
        <v>219822</v>
      </c>
      <c r="H40" s="5">
        <v>202958</v>
      </c>
    </row>
    <row r="41" spans="2:8" ht="30.75" customHeight="1">
      <c r="B41" s="279" t="s">
        <v>143</v>
      </c>
      <c r="C41" s="280"/>
      <c r="D41" s="280"/>
      <c r="E41" s="281"/>
      <c r="F41" s="4" t="s">
        <v>144</v>
      </c>
      <c r="G41" s="27">
        <v>113815229</v>
      </c>
      <c r="H41" s="8">
        <v>21108586</v>
      </c>
    </row>
    <row r="42" spans="2:8" ht="12.75">
      <c r="B42" s="54" t="s">
        <v>145</v>
      </c>
      <c r="C42" s="42"/>
      <c r="D42" s="42"/>
      <c r="E42" s="42"/>
      <c r="F42" s="4" t="s">
        <v>146</v>
      </c>
      <c r="G42" s="23">
        <v>47676016</v>
      </c>
      <c r="H42" s="5">
        <v>14368351</v>
      </c>
    </row>
    <row r="43" spans="2:8" ht="12.75">
      <c r="B43" s="54" t="s">
        <v>147</v>
      </c>
      <c r="C43" s="42"/>
      <c r="D43" s="42"/>
      <c r="E43" s="42"/>
      <c r="F43" s="4" t="s">
        <v>148</v>
      </c>
      <c r="G43" s="27">
        <v>54751456</v>
      </c>
      <c r="H43" s="8">
        <v>54678154</v>
      </c>
    </row>
    <row r="44" spans="2:8" ht="12.75">
      <c r="B44" s="50" t="s">
        <v>149</v>
      </c>
      <c r="C44" s="25"/>
      <c r="D44" s="25"/>
      <c r="E44" s="25"/>
      <c r="F44" s="34"/>
      <c r="G44" s="33"/>
      <c r="H44" s="35"/>
    </row>
    <row r="45" spans="2:8" ht="12.75">
      <c r="B45" s="54" t="s">
        <v>150</v>
      </c>
      <c r="C45" s="42"/>
      <c r="D45" s="42"/>
      <c r="E45" s="42"/>
      <c r="F45" s="4" t="s">
        <v>151</v>
      </c>
      <c r="G45" s="23">
        <v>0</v>
      </c>
      <c r="H45" s="5">
        <v>0</v>
      </c>
    </row>
    <row r="46" spans="2:8" ht="12.75">
      <c r="B46" s="54" t="s">
        <v>152</v>
      </c>
      <c r="C46" s="42"/>
      <c r="D46" s="42"/>
      <c r="E46" s="42"/>
      <c r="F46" s="4" t="s">
        <v>153</v>
      </c>
      <c r="G46" s="23">
        <v>0</v>
      </c>
      <c r="H46" s="5">
        <v>0</v>
      </c>
    </row>
    <row r="47" spans="2:8" ht="44.25" customHeight="1" thickBot="1">
      <c r="B47" s="282" t="s">
        <v>154</v>
      </c>
      <c r="C47" s="283"/>
      <c r="D47" s="283"/>
      <c r="E47" s="284"/>
      <c r="F47" s="9" t="s">
        <v>155</v>
      </c>
      <c r="G47" s="56">
        <v>0</v>
      </c>
      <c r="H47" s="57">
        <v>0</v>
      </c>
    </row>
  </sheetData>
  <mergeCells count="3">
    <mergeCell ref="B18:E18"/>
    <mergeCell ref="B41:E41"/>
    <mergeCell ref="B47:E47"/>
  </mergeCells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32"/>
  <sheetViews>
    <sheetView workbookViewId="0" topLeftCell="A1">
      <selection activeCell="C5" sqref="C5"/>
    </sheetView>
  </sheetViews>
  <sheetFormatPr defaultColWidth="9.00390625" defaultRowHeight="12.75"/>
  <cols>
    <col min="1" max="1" width="9.125" style="174" customWidth="1"/>
    <col min="2" max="2" width="31.875" style="174" customWidth="1"/>
    <col min="3" max="3" width="29.125" style="174" customWidth="1"/>
    <col min="4" max="4" width="28.875" style="174" customWidth="1"/>
    <col min="5" max="5" width="12.00390625" style="174" customWidth="1"/>
    <col min="6" max="6" width="11.75390625" style="174" customWidth="1"/>
    <col min="7" max="7" width="8.125" style="174" customWidth="1"/>
    <col min="8" max="16384" width="9.125" style="174" customWidth="1"/>
  </cols>
  <sheetData>
    <row r="1" spans="1:11" ht="18">
      <c r="A1" s="114"/>
      <c r="B1" s="220" t="s">
        <v>83</v>
      </c>
      <c r="C1" s="221"/>
      <c r="D1" s="222"/>
      <c r="E1" s="223"/>
      <c r="F1" s="223"/>
      <c r="G1" s="223"/>
      <c r="H1" s="114"/>
      <c r="I1" s="114"/>
      <c r="J1" s="114"/>
      <c r="K1" s="114"/>
    </row>
    <row r="2" spans="1:11" ht="13.5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4"/>
      <c r="B3" s="285" t="s">
        <v>347</v>
      </c>
      <c r="C3" s="287" t="s">
        <v>49</v>
      </c>
      <c r="D3" s="288"/>
      <c r="E3" s="224"/>
      <c r="F3" s="224"/>
      <c r="G3" s="224"/>
      <c r="H3" s="114"/>
      <c r="I3" s="114"/>
      <c r="J3" s="114"/>
      <c r="K3" s="114"/>
    </row>
    <row r="4" spans="1:11" ht="12.75">
      <c r="A4" s="114"/>
      <c r="B4" s="286"/>
      <c r="C4" s="225" t="s">
        <v>373</v>
      </c>
      <c r="D4" s="226" t="s">
        <v>171</v>
      </c>
      <c r="E4" s="114"/>
      <c r="F4" s="114"/>
      <c r="G4" s="114"/>
      <c r="H4" s="114"/>
      <c r="I4" s="114"/>
      <c r="J4" s="114"/>
      <c r="K4" s="114"/>
    </row>
    <row r="5" spans="1:11" ht="38.25" customHeight="1">
      <c r="A5" s="114"/>
      <c r="B5" s="227" t="s">
        <v>50</v>
      </c>
      <c r="C5" s="228" t="str">
        <f>IF(ПФУ!I6&gt;4.5,"совершенно устойчивое",IF(ПФУ!I6&gt;2.5,"относительно устойчивое",IF(ПФУ!I6&gt;0.5,"неустойчивое","кризисное")))</f>
        <v>совершенно устойчивое</v>
      </c>
      <c r="D5" s="229" t="str">
        <f>IF(ПФУ!J6&gt;4.5,"совершенно устойчивое",IF(ПФУ!J6&gt;2.5,"относительно устойчивое",IF(ПФУ!J6&gt;0.5,"неустойчивое","кризисное")))</f>
        <v>относительно устойчивое</v>
      </c>
      <c r="E5" s="114"/>
      <c r="F5" s="114"/>
      <c r="G5" s="114"/>
      <c r="H5" s="114"/>
      <c r="I5" s="114"/>
      <c r="J5" s="114"/>
      <c r="K5" s="114"/>
    </row>
    <row r="6" spans="1:11" ht="38.25" customHeight="1">
      <c r="A6" s="114"/>
      <c r="B6" s="227" t="s">
        <v>58</v>
      </c>
      <c r="C6" s="228" t="str">
        <f>IF(ППС!I6&gt;4.5,"совершенно устойчивое",IF(ППС!I6&gt;2.5,"относительно устойчивое",IF(ППС!I6&gt;0.5,"неустойчивое","кризисное")))</f>
        <v>относительно устойчивое</v>
      </c>
      <c r="D6" s="229" t="str">
        <f>IF(ППС!J6&gt;4.5,"совершенно устойчивое",IF(ППС!J6&gt;2.5,"относительно устойчивое",IF(ППС!J6&gt;0.5,"неустойчивое","кризисное")))</f>
        <v>неустойчивое</v>
      </c>
      <c r="E6" s="114"/>
      <c r="F6" s="114"/>
      <c r="G6" s="114"/>
      <c r="H6" s="114"/>
      <c r="I6" s="114"/>
      <c r="J6" s="114"/>
      <c r="K6" s="114"/>
    </row>
    <row r="7" spans="1:11" ht="38.25" customHeight="1">
      <c r="A7" s="114"/>
      <c r="B7" s="227" t="s">
        <v>51</v>
      </c>
      <c r="C7" s="228" t="str">
        <f>IF(ПДА!I6&gt;4.5,"совершенно устойчивое",IF(ПДА!I6&gt;2.5,"относительно устойчивое",IF(ПДА!I6&gt;0.5,"неустойчивое","кризисное")))</f>
        <v>относительно устойчивое</v>
      </c>
      <c r="D7" s="229" t="str">
        <f>IF(ПДА!J6&gt;4.5,"совершенно устойчивое",IF(ПДА!J6&gt;2.5,"относительно устойчивое",IF(ПДА!J6&gt;0.5,"неустойчивое","кризисное")))</f>
        <v>совершенно устойчивое</v>
      </c>
      <c r="E7" s="114"/>
      <c r="F7" s="114"/>
      <c r="G7" s="114"/>
      <c r="H7" s="114"/>
      <c r="I7" s="114"/>
      <c r="J7" s="114"/>
      <c r="K7" s="114"/>
    </row>
    <row r="8" spans="1:11" ht="38.25" customHeight="1">
      <c r="A8" s="114"/>
      <c r="B8" s="227" t="s">
        <v>59</v>
      </c>
      <c r="C8" s="228" t="str">
        <f>IF(ПОСБ!I6&gt;4.5,"совершенно устойчивое",IF(ПОСБ!I6&gt;2.5,"относительно устойчивое",IF(ПОСБ!I6&gt;0.5,"неустойчивое","кризисное")))</f>
        <v>совершенно устойчивое</v>
      </c>
      <c r="D8" s="229" t="str">
        <f>IF(ПОСБ!J6&gt;4.5,"совершенно устойчивое",IF(ПОСБ!J6&gt;2.5,"относительно устойчивое",IF(ПОСБ!J6&gt;0.5,"неустойчивое","кризисное")))</f>
        <v>относительно устойчивое</v>
      </c>
      <c r="E8" s="114"/>
      <c r="F8" s="114"/>
      <c r="G8" s="114"/>
      <c r="H8" s="114"/>
      <c r="I8" s="114"/>
      <c r="J8" s="114"/>
      <c r="K8" s="114"/>
    </row>
    <row r="9" spans="1:11" ht="38.25" customHeight="1" thickBot="1">
      <c r="A9" s="114"/>
      <c r="B9" s="230" t="s">
        <v>61</v>
      </c>
      <c r="C9" s="231" t="str">
        <f>IF(ПРНТ!I6&gt;4.5,"совершенно устойчивое",IF(ПРНТ!I6&gt;2.5,"относительно устойчивое",IF(ПРНТ!I6&gt;0.5,"неустойчивое","кризисное")))</f>
        <v>кризисное</v>
      </c>
      <c r="D9" s="232" t="str">
        <f>IF(ПРНТ!J6&gt;4.5,"совершенно устойчивое",IF(ПРНТ!J6&gt;2.5,"относительно устойчивое",IF(ПРНТ!J6&gt;0.5,"неустойчивое","кризисное")))</f>
        <v>неустойчивое</v>
      </c>
      <c r="E9" s="114"/>
      <c r="F9" s="114"/>
      <c r="G9" s="114"/>
      <c r="H9" s="114"/>
      <c r="I9" s="114"/>
      <c r="J9" s="114"/>
      <c r="K9" s="114"/>
    </row>
    <row r="10" spans="1:11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</sheetData>
  <mergeCells count="2">
    <mergeCell ref="B3:B4"/>
    <mergeCell ref="C3:D3"/>
  </mergeCells>
  <conditionalFormatting sqref="C5:D9">
    <cfRule type="cellIs" priority="1" dxfId="0" operator="equal" stopIfTrue="1">
      <formula>"кризисное"</formula>
    </cfRule>
    <cfRule type="cellIs" priority="2" dxfId="1" operator="equal" stopIfTrue="1">
      <formula>"неустойчивое"</formula>
    </cfRule>
    <cfRule type="cellIs" priority="3" dxfId="2" operator="equal" stopIfTrue="1">
      <formula>"относительно устойчивое"</formula>
    </cfRule>
  </conditionalFormatting>
  <hyperlinks>
    <hyperlink ref="B5" location="ПФУ!A1" display="ПФУ!A1"/>
    <hyperlink ref="B6" location="ППС!A1" display="ППС!A1"/>
    <hyperlink ref="B7" location="ПДА!A1" display="ПДА!A1"/>
    <hyperlink ref="B8" location="ПОСБ!A1" display="ПОСБ!A1"/>
    <hyperlink ref="B9" location="ПРНТ!A1" display="ПРНТ!A1"/>
  </hyperlinks>
  <printOptions/>
  <pageMargins left="0.75" right="0.25" top="0.32" bottom="0.38" header="0.24" footer="0.26"/>
  <pageSetup fitToHeight="2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V48"/>
  <sheetViews>
    <sheetView workbookViewId="0" topLeftCell="A1">
      <selection activeCell="H8" sqref="H8"/>
    </sheetView>
  </sheetViews>
  <sheetFormatPr defaultColWidth="9.00390625" defaultRowHeight="12.75"/>
  <cols>
    <col min="1" max="1" width="9.125" style="113" customWidth="1"/>
    <col min="2" max="2" width="17.75390625" style="113" customWidth="1"/>
    <col min="3" max="3" width="8.875" style="113" customWidth="1"/>
    <col min="4" max="4" width="7.875" style="113" customWidth="1"/>
    <col min="5" max="5" width="8.25390625" style="113" customWidth="1"/>
    <col min="6" max="6" width="9.625" style="113" customWidth="1"/>
    <col min="7" max="7" width="10.125" style="113" customWidth="1"/>
    <col min="8" max="8" width="11.25390625" style="113" customWidth="1"/>
    <col min="9" max="9" width="8.625" style="113" customWidth="1"/>
    <col min="10" max="10" width="8.25390625" style="113" customWidth="1"/>
    <col min="11" max="11" width="10.875" style="113" hidden="1" customWidth="1"/>
    <col min="12" max="16384" width="18.625" style="113" customWidth="1"/>
  </cols>
  <sheetData>
    <row r="1" spans="1:22" ht="18">
      <c r="A1" s="112"/>
      <c r="B1" s="176" t="s">
        <v>379</v>
      </c>
      <c r="C1" s="177" t="s">
        <v>344</v>
      </c>
      <c r="D1" s="110"/>
      <c r="E1" s="110"/>
      <c r="F1" s="110"/>
      <c r="G1" s="110"/>
      <c r="H1" s="110"/>
      <c r="I1" s="110"/>
      <c r="J1" s="11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ht="13.5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ht="12.75">
      <c r="A4" s="112"/>
      <c r="B4" s="289" t="s">
        <v>53</v>
      </c>
      <c r="C4" s="178">
        <v>0</v>
      </c>
      <c r="D4" s="178">
        <v>1</v>
      </c>
      <c r="E4" s="178">
        <v>3</v>
      </c>
      <c r="F4" s="178">
        <v>5</v>
      </c>
      <c r="G4" s="179" t="s">
        <v>84</v>
      </c>
      <c r="H4" s="180"/>
      <c r="I4" s="181" t="s">
        <v>60</v>
      </c>
      <c r="J4" s="180"/>
      <c r="K4" s="215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2" ht="48">
      <c r="A5" s="112"/>
      <c r="B5" s="290"/>
      <c r="C5" s="184" t="s">
        <v>2</v>
      </c>
      <c r="D5" s="185" t="s">
        <v>54</v>
      </c>
      <c r="E5" s="186" t="s">
        <v>55</v>
      </c>
      <c r="F5" s="187" t="s">
        <v>56</v>
      </c>
      <c r="G5" s="188" t="s">
        <v>374</v>
      </c>
      <c r="H5" s="188" t="s">
        <v>375</v>
      </c>
      <c r="I5" s="188" t="s">
        <v>374</v>
      </c>
      <c r="J5" s="189" t="s">
        <v>375</v>
      </c>
      <c r="K5" s="216" t="s">
        <v>52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12.75" hidden="1">
      <c r="A6" s="112"/>
      <c r="B6" s="191"/>
      <c r="C6" s="192"/>
      <c r="D6" s="192"/>
      <c r="E6" s="192"/>
      <c r="F6" s="192"/>
      <c r="G6" s="193"/>
      <c r="H6" s="193"/>
      <c r="I6" s="194">
        <f>SUM(I7:I9)/3</f>
        <v>5</v>
      </c>
      <c r="J6" s="194">
        <f>SUM(J7:J9)/3</f>
        <v>3.3333333333333335</v>
      </c>
      <c r="K6" s="217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2" ht="23.25">
      <c r="A7" s="112"/>
      <c r="B7" s="197" t="s">
        <v>332</v>
      </c>
      <c r="C7" s="198" t="s">
        <v>30</v>
      </c>
      <c r="D7" s="199" t="s">
        <v>31</v>
      </c>
      <c r="E7" s="200" t="s">
        <v>32</v>
      </c>
      <c r="F7" s="201" t="s">
        <v>33</v>
      </c>
      <c r="G7" s="202">
        <f>'ф1'!E85/('ф1'!E129-'ф1'!E125-'ф1'!E126-'ф1'!E127-'ф1'!E128)</f>
        <v>1.8327494457044384</v>
      </c>
      <c r="H7" s="202">
        <f>'ф1'!F85/('ф1'!F129-'ф1'!F125-'ф1'!F126-'ф1'!F127-'ф1'!F128)</f>
        <v>1.294108518352415</v>
      </c>
      <c r="I7" s="203">
        <f aca="true" t="shared" si="0" ref="I7:J9">IF(G7&gt;0.4,5,IF(G7&gt;0.3,3,IF(G7&gt;0.2,1,0)))</f>
        <v>5</v>
      </c>
      <c r="J7" s="203">
        <f t="shared" si="0"/>
        <v>5</v>
      </c>
      <c r="K7" s="218" t="str">
        <f>IF(G7=H7,"=",IF(G7&lt;H7,"+","-"))</f>
        <v>-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</row>
    <row r="8" spans="1:22" ht="45">
      <c r="A8" s="112"/>
      <c r="B8" s="197" t="s">
        <v>333</v>
      </c>
      <c r="C8" s="198" t="s">
        <v>12</v>
      </c>
      <c r="D8" s="199" t="s">
        <v>34</v>
      </c>
      <c r="E8" s="200" t="s">
        <v>35</v>
      </c>
      <c r="F8" s="201" t="s">
        <v>10</v>
      </c>
      <c r="G8" s="202">
        <f>('ф1'!E102-'ф1'!E43)/'ф1'!E85</f>
        <v>3.4369769669745827</v>
      </c>
      <c r="H8" s="202">
        <f>('ф1'!F102-'ф1'!F43)/'ф1'!F85</f>
        <v>-0.44194461011303504</v>
      </c>
      <c r="I8" s="203">
        <f t="shared" si="0"/>
        <v>5</v>
      </c>
      <c r="J8" s="203">
        <f t="shared" si="0"/>
        <v>0</v>
      </c>
      <c r="K8" s="218" t="str">
        <f>IF(G8=H8,"=",IF(G8&lt;H8,"+","-"))</f>
        <v>-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</row>
    <row r="9" spans="1:22" ht="45.75" thickBot="1">
      <c r="A9" s="112"/>
      <c r="B9" s="206" t="s">
        <v>334</v>
      </c>
      <c r="C9" s="207" t="s">
        <v>36</v>
      </c>
      <c r="D9" s="208" t="s">
        <v>37</v>
      </c>
      <c r="E9" s="209" t="s">
        <v>38</v>
      </c>
      <c r="F9" s="210" t="s">
        <v>39</v>
      </c>
      <c r="G9" s="211">
        <f>('ф1'!E43+'ф1'!E85+'ф1'!E125+'ф1'!E126+'ф1'!E127+'ф1'!E128-'ф1'!E56-'ф1'!E97-'ф1'!E109-'ф1'!E129)/'ф1'!E91</f>
        <v>47.622048877226014</v>
      </c>
      <c r="H9" s="211">
        <f>('ф1'!F43+'ф1'!F85+'ф1'!F125+'ф1'!F126+'ф1'!F127+'ф1'!F128-'ф1'!F56-'ф1'!F97-'ф1'!F109-'ф1'!F129)/'ф1'!F91</f>
        <v>26.75254594258929</v>
      </c>
      <c r="I9" s="212">
        <f t="shared" si="0"/>
        <v>5</v>
      </c>
      <c r="J9" s="212">
        <f t="shared" si="0"/>
        <v>5</v>
      </c>
      <c r="K9" s="219" t="str">
        <f>IF(G9=H9,"=",IF(G9&lt;H9,"+","-"))</f>
        <v>-</v>
      </c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</row>
    <row r="10" spans="1:22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</row>
    <row r="11" spans="1:22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</row>
    <row r="12" spans="1:22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</row>
    <row r="13" spans="1:22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</row>
    <row r="14" spans="1:22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</row>
    <row r="15" spans="1:22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</row>
    <row r="16" spans="1:22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</row>
    <row r="17" spans="1:22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2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</row>
    <row r="19" spans="1:22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</row>
    <row r="20" spans="1:22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</row>
    <row r="21" spans="1:22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</row>
    <row r="22" spans="1:22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</row>
    <row r="23" spans="1:22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</row>
    <row r="24" spans="1:22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</row>
    <row r="25" spans="1:22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</row>
    <row r="26" spans="1:22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</row>
    <row r="27" spans="1:22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</row>
    <row r="28" spans="1:22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</row>
    <row r="29" spans="1:22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</row>
    <row r="30" spans="1:22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</row>
    <row r="31" spans="1:22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</row>
    <row r="32" spans="1:22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</row>
    <row r="33" spans="1:22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</row>
    <row r="34" spans="1:22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</row>
    <row r="35" spans="1:22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</row>
    <row r="36" spans="1:22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</row>
    <row r="37" spans="1:22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22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</row>
    <row r="39" spans="1:22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</row>
    <row r="40" spans="1:22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</row>
    <row r="41" spans="1:22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</row>
    <row r="42" spans="1:22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</row>
    <row r="43" spans="1:22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</row>
    <row r="44" spans="1:22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</row>
    <row r="45" spans="1:22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</row>
    <row r="46" spans="1:22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</row>
    <row r="48" spans="1:22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</row>
  </sheetData>
  <sheetProtection password="9E3D" sheet="1" objects="1" scenarios="1"/>
  <mergeCells count="1">
    <mergeCell ref="B4:B5"/>
  </mergeCells>
  <conditionalFormatting sqref="G7:H7">
    <cfRule type="cellIs" priority="1" dxfId="3" operator="lessThan" stopIfTrue="1">
      <formula>1.2</formula>
    </cfRule>
    <cfRule type="cellIs" priority="2" dxfId="4" operator="between" stopIfTrue="1">
      <formula>1.2</formula>
      <formula>1.5</formula>
    </cfRule>
    <cfRule type="cellIs" priority="3" dxfId="5" operator="between" stopIfTrue="1">
      <formula>1.5</formula>
      <formula>1.8</formula>
    </cfRule>
  </conditionalFormatting>
  <conditionalFormatting sqref="G8:H8">
    <cfRule type="cellIs" priority="4" dxfId="3" operator="lessThan" stopIfTrue="1">
      <formula>0.05</formula>
    </cfRule>
    <cfRule type="cellIs" priority="5" dxfId="4" operator="between" stopIfTrue="1">
      <formula>0.05</formula>
      <formula>0.1</formula>
    </cfRule>
    <cfRule type="cellIs" priority="6" dxfId="5" operator="between" stopIfTrue="1">
      <formula>0.1</formula>
      <formula>0.15</formula>
    </cfRule>
  </conditionalFormatting>
  <conditionalFormatting sqref="G9:H9">
    <cfRule type="cellIs" priority="7" dxfId="3" operator="lessThan" stopIfTrue="1">
      <formula>1</formula>
    </cfRule>
    <cfRule type="cellIs" priority="8" dxfId="4" operator="between" stopIfTrue="1">
      <formula>1</formula>
      <formula>0.5</formula>
    </cfRule>
    <cfRule type="cellIs" priority="9" dxfId="5" operator="between" stopIfTrue="1">
      <formula>1.5</formula>
      <formula>2</formula>
    </cfRule>
  </conditionalFormatting>
  <hyperlinks>
    <hyperlink ref="B1" location="СПФС!A1" display="СПФС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BP49"/>
  <sheetViews>
    <sheetView workbookViewId="0" topLeftCell="A1">
      <selection activeCell="H8" sqref="H8"/>
    </sheetView>
  </sheetViews>
  <sheetFormatPr defaultColWidth="9.00390625" defaultRowHeight="12.75"/>
  <cols>
    <col min="1" max="1" width="9.125" style="113" customWidth="1"/>
    <col min="2" max="2" width="18.875" style="113" customWidth="1"/>
    <col min="3" max="10" width="9.125" style="113" customWidth="1"/>
    <col min="11" max="11" width="0" style="113" hidden="1" customWidth="1"/>
    <col min="12" max="16384" width="9.125" style="113" customWidth="1"/>
  </cols>
  <sheetData>
    <row r="1" spans="1:68" ht="18">
      <c r="A1" s="112"/>
      <c r="B1" s="176" t="s">
        <v>379</v>
      </c>
      <c r="C1" s="177" t="s">
        <v>345</v>
      </c>
      <c r="D1" s="110"/>
      <c r="E1" s="110"/>
      <c r="F1" s="110"/>
      <c r="G1" s="110"/>
      <c r="H1" s="110"/>
      <c r="I1" s="110"/>
      <c r="J1" s="11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</row>
    <row r="2" spans="1:68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</row>
    <row r="3" spans="1:68" ht="13.5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</row>
    <row r="4" spans="1:68" ht="12.75">
      <c r="A4" s="112"/>
      <c r="B4" s="289" t="s">
        <v>53</v>
      </c>
      <c r="C4" s="178">
        <v>0</v>
      </c>
      <c r="D4" s="178">
        <v>1</v>
      </c>
      <c r="E4" s="178">
        <v>3</v>
      </c>
      <c r="F4" s="178">
        <v>5</v>
      </c>
      <c r="G4" s="179" t="s">
        <v>84</v>
      </c>
      <c r="H4" s="180"/>
      <c r="I4" s="181" t="s">
        <v>60</v>
      </c>
      <c r="J4" s="180"/>
      <c r="K4" s="215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</row>
    <row r="5" spans="1:68" ht="36">
      <c r="A5" s="112"/>
      <c r="B5" s="290"/>
      <c r="C5" s="184" t="s">
        <v>2</v>
      </c>
      <c r="D5" s="185" t="s">
        <v>54</v>
      </c>
      <c r="E5" s="186" t="s">
        <v>55</v>
      </c>
      <c r="F5" s="187" t="s">
        <v>56</v>
      </c>
      <c r="G5" s="188" t="s">
        <v>374</v>
      </c>
      <c r="H5" s="188" t="s">
        <v>375</v>
      </c>
      <c r="I5" s="188" t="s">
        <v>374</v>
      </c>
      <c r="J5" s="189" t="s">
        <v>375</v>
      </c>
      <c r="K5" s="216" t="s">
        <v>52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</row>
    <row r="6" spans="1:68" ht="12.75" hidden="1">
      <c r="A6" s="112"/>
      <c r="B6" s="233" t="s">
        <v>57</v>
      </c>
      <c r="C6" s="192"/>
      <c r="D6" s="192"/>
      <c r="E6" s="192"/>
      <c r="F6" s="192"/>
      <c r="G6" s="193"/>
      <c r="H6" s="193"/>
      <c r="I6" s="194">
        <f>SUM(I7:I9)/3</f>
        <v>0</v>
      </c>
      <c r="J6" s="194">
        <f>SUM(J7:J9)/3</f>
        <v>1</v>
      </c>
      <c r="K6" s="217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</row>
    <row r="7" spans="1:68" ht="45">
      <c r="A7" s="112"/>
      <c r="B7" s="197" t="s">
        <v>338</v>
      </c>
      <c r="C7" s="198" t="s">
        <v>12</v>
      </c>
      <c r="D7" s="199" t="s">
        <v>34</v>
      </c>
      <c r="E7" s="200" t="s">
        <v>35</v>
      </c>
      <c r="F7" s="201" t="s">
        <v>10</v>
      </c>
      <c r="G7" s="202">
        <f>'ф2'!H41/'ф1'!E86</f>
        <v>0.013684337104591876</v>
      </c>
      <c r="H7" s="202">
        <f>'ф2'!G41/'ф1'!F86</f>
        <v>0.10876176893573085</v>
      </c>
      <c r="I7" s="203">
        <f aca="true" t="shared" si="0" ref="I7:J10">IF(G7&gt;0.4,5,IF(G7&gt;0.3,3,IF(G7&gt;0.2,1,0)))</f>
        <v>0</v>
      </c>
      <c r="J7" s="203">
        <f t="shared" si="0"/>
        <v>0</v>
      </c>
      <c r="K7" s="218" t="str">
        <f>IF(G7=H7,"=",IF(G7&lt;H7,"+","-"))</f>
        <v>+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</row>
    <row r="8" spans="1:68" ht="33.75">
      <c r="A8" s="112"/>
      <c r="B8" s="197" t="s">
        <v>339</v>
      </c>
      <c r="C8" s="198" t="s">
        <v>40</v>
      </c>
      <c r="D8" s="199" t="s">
        <v>41</v>
      </c>
      <c r="E8" s="200" t="s">
        <v>42</v>
      </c>
      <c r="F8" s="201" t="s">
        <v>43</v>
      </c>
      <c r="G8" s="202">
        <f>'ф2'!H41/'ф1'!E102</f>
        <v>0.00677022440898491</v>
      </c>
      <c r="H8" s="202">
        <f>'ф2'!G41/'ф1'!F102</f>
        <v>0.3148125502830544</v>
      </c>
      <c r="I8" s="203">
        <f t="shared" si="0"/>
        <v>0</v>
      </c>
      <c r="J8" s="203">
        <f t="shared" si="0"/>
        <v>3</v>
      </c>
      <c r="K8" s="218" t="str">
        <f>IF(G8=H8,"=",IF(G8&lt;H8,"+","-"))</f>
        <v>+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</row>
    <row r="9" spans="1:68" ht="33.75">
      <c r="A9" s="112"/>
      <c r="B9" s="197" t="s">
        <v>340</v>
      </c>
      <c r="C9" s="198" t="s">
        <v>44</v>
      </c>
      <c r="D9" s="199" t="s">
        <v>45</v>
      </c>
      <c r="E9" s="200" t="s">
        <v>13</v>
      </c>
      <c r="F9" s="201" t="s">
        <v>46</v>
      </c>
      <c r="G9" s="202">
        <f>'ф2'!H41/'ф2'!H18</f>
        <v>0.02962806967591361</v>
      </c>
      <c r="H9" s="202">
        <f>'ф2'!G41/'ф2'!G18</f>
        <v>0.12589582361071244</v>
      </c>
      <c r="I9" s="203">
        <f t="shared" si="0"/>
        <v>0</v>
      </c>
      <c r="J9" s="203">
        <f t="shared" si="0"/>
        <v>0</v>
      </c>
      <c r="K9" s="218" t="str">
        <f>IF(G9=H9,"=",IF(G9&lt;H9,"+","-"))</f>
        <v>+</v>
      </c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</row>
    <row r="10" spans="1:68" ht="34.5" thickBot="1">
      <c r="A10" s="112"/>
      <c r="B10" s="206" t="s">
        <v>341</v>
      </c>
      <c r="C10" s="207" t="s">
        <v>47</v>
      </c>
      <c r="D10" s="208" t="s">
        <v>48</v>
      </c>
      <c r="E10" s="209" t="s">
        <v>14</v>
      </c>
      <c r="F10" s="210" t="s">
        <v>15</v>
      </c>
      <c r="G10" s="211">
        <f>'ф2'!H41/('ф2'!H23+'ф2'!H29+'ф2'!H30)</f>
        <v>0.031066736473536086</v>
      </c>
      <c r="H10" s="211">
        <f>'ф2'!G41/('ф2'!G23+'ф2'!G29+'ф2'!G30)</f>
        <v>0.14667383598703956</v>
      </c>
      <c r="I10" s="212">
        <f t="shared" si="0"/>
        <v>0</v>
      </c>
      <c r="J10" s="212">
        <f t="shared" si="0"/>
        <v>0</v>
      </c>
      <c r="K10" s="219" t="str">
        <f>IF(G10=H10,"=",IF(G10&lt;H10,"+","-"))</f>
        <v>+</v>
      </c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</row>
    <row r="11" spans="1:68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</row>
    <row r="12" spans="1:68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</row>
    <row r="13" spans="1:68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</row>
    <row r="14" spans="1:68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</row>
    <row r="15" spans="1:68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</row>
    <row r="16" spans="1:68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</row>
    <row r="17" spans="1:68" ht="18">
      <c r="A17" s="112"/>
      <c r="B17" s="112"/>
      <c r="C17" s="112"/>
      <c r="D17" s="112"/>
      <c r="E17" s="112"/>
      <c r="F17" s="112"/>
      <c r="G17" s="234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</row>
    <row r="18" spans="1:68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</row>
    <row r="19" spans="1:68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</row>
    <row r="20" spans="1:68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</row>
    <row r="21" spans="1:68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</row>
    <row r="22" spans="1:68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</row>
    <row r="23" spans="1:68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</row>
    <row r="24" spans="1:68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</row>
    <row r="25" spans="1:68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</row>
    <row r="26" spans="1:68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</row>
    <row r="27" spans="1:68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</row>
    <row r="28" spans="1:68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</row>
    <row r="29" spans="1:68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</row>
    <row r="30" spans="1:68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</row>
    <row r="31" spans="1:68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</row>
    <row r="32" spans="1:68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</row>
    <row r="33" spans="1:68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</row>
    <row r="34" spans="1:68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</row>
    <row r="35" spans="1:68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</row>
    <row r="36" spans="1:68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</row>
    <row r="37" spans="1:68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</row>
    <row r="38" spans="1:68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</row>
    <row r="39" spans="1:68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</row>
    <row r="40" spans="1:68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</row>
    <row r="41" spans="1:68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</row>
    <row r="42" spans="1:68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</row>
    <row r="43" spans="1:68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</row>
    <row r="44" spans="1:68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</row>
    <row r="45" spans="1:68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</row>
    <row r="46" spans="1:68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</row>
    <row r="47" spans="1:68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</row>
    <row r="48" spans="1:68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</row>
    <row r="49" spans="1:68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</row>
  </sheetData>
  <sheetProtection password="9E3D" sheet="1" objects="1" scenarios="1"/>
  <mergeCells count="1">
    <mergeCell ref="B4:B5"/>
  </mergeCells>
  <conditionalFormatting sqref="G7:H7">
    <cfRule type="cellIs" priority="1" dxfId="3" operator="lessThan" stopIfTrue="1">
      <formula>0.05</formula>
    </cfRule>
    <cfRule type="cellIs" priority="2" dxfId="4" operator="between" stopIfTrue="1">
      <formula>0.05</formula>
      <formula>0.1</formula>
    </cfRule>
    <cfRule type="cellIs" priority="3" dxfId="5" operator="between" stopIfTrue="1">
      <formula>0.1</formula>
      <formula>0.15</formula>
    </cfRule>
  </conditionalFormatting>
  <conditionalFormatting sqref="G8:H8">
    <cfRule type="cellIs" priority="4" dxfId="3" operator="lessThan" stopIfTrue="1">
      <formula>0.07</formula>
    </cfRule>
    <cfRule type="cellIs" priority="5" dxfId="4" operator="between" stopIfTrue="1">
      <formula>0.07</formula>
      <formula>0.15</formula>
    </cfRule>
    <cfRule type="cellIs" priority="6" dxfId="5" operator="between" stopIfTrue="1">
      <formula>0.15</formula>
      <formula>0.2</formula>
    </cfRule>
  </conditionalFormatting>
  <conditionalFormatting sqref="G9:H9">
    <cfRule type="cellIs" priority="7" dxfId="3" operator="lessThan" stopIfTrue="1">
      <formula>0.1</formula>
    </cfRule>
    <cfRule type="cellIs" priority="8" dxfId="4" operator="between" stopIfTrue="1">
      <formula>0.1</formula>
      <formula>0.2</formula>
    </cfRule>
    <cfRule type="cellIs" priority="9" dxfId="5" operator="between" stopIfTrue="1">
      <formula>0.2</formula>
      <formula>0.3</formula>
    </cfRule>
  </conditionalFormatting>
  <conditionalFormatting sqref="G10:H10">
    <cfRule type="cellIs" priority="10" dxfId="3" operator="lessThan" stopIfTrue="1">
      <formula>0.15</formula>
    </cfRule>
    <cfRule type="cellIs" priority="11" dxfId="4" operator="between" stopIfTrue="1">
      <formula>0.15</formula>
      <formula>0.3</formula>
    </cfRule>
    <cfRule type="cellIs" priority="12" dxfId="5" operator="between" stopIfTrue="1">
      <formula>0.3</formula>
      <formula>0.4</formula>
    </cfRule>
  </conditionalFormatting>
  <hyperlinks>
    <hyperlink ref="B1" location="СПФС!A1" display="СПФС!A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L21"/>
  <sheetViews>
    <sheetView workbookViewId="0" topLeftCell="A1">
      <selection activeCell="F7" sqref="F7"/>
    </sheetView>
  </sheetViews>
  <sheetFormatPr defaultColWidth="9.00390625" defaultRowHeight="12.75"/>
  <cols>
    <col min="1" max="1" width="4.875" style="113" customWidth="1"/>
    <col min="2" max="2" width="22.75390625" style="113" customWidth="1"/>
    <col min="3" max="10" width="9.125" style="113" customWidth="1"/>
    <col min="11" max="11" width="0" style="113" hidden="1" customWidth="1"/>
    <col min="12" max="16384" width="9.125" style="113" customWidth="1"/>
  </cols>
  <sheetData>
    <row r="1" spans="1:12" ht="17.25" customHeight="1">
      <c r="A1" s="112"/>
      <c r="B1" s="269" t="s">
        <v>379</v>
      </c>
      <c r="C1" s="177" t="s">
        <v>343</v>
      </c>
      <c r="D1" s="110"/>
      <c r="E1" s="110"/>
      <c r="F1" s="110"/>
      <c r="G1" s="110"/>
      <c r="H1" s="110"/>
      <c r="I1" s="110"/>
      <c r="J1" s="111"/>
      <c r="K1" s="112"/>
      <c r="L1" s="112"/>
    </row>
    <row r="2" spans="1:12" ht="9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2.75">
      <c r="A4" s="112"/>
      <c r="B4" s="289" t="s">
        <v>53</v>
      </c>
      <c r="C4" s="178">
        <v>0</v>
      </c>
      <c r="D4" s="178">
        <v>1</v>
      </c>
      <c r="E4" s="178">
        <v>3</v>
      </c>
      <c r="F4" s="178">
        <v>5</v>
      </c>
      <c r="G4" s="179" t="s">
        <v>84</v>
      </c>
      <c r="H4" s="180"/>
      <c r="I4" s="181" t="s">
        <v>60</v>
      </c>
      <c r="J4" s="182"/>
      <c r="K4" s="183"/>
      <c r="L4" s="112"/>
    </row>
    <row r="5" spans="1:12" ht="36">
      <c r="A5" s="112"/>
      <c r="B5" s="290"/>
      <c r="C5" s="235" t="s">
        <v>2</v>
      </c>
      <c r="D5" s="236" t="s">
        <v>54</v>
      </c>
      <c r="E5" s="237" t="s">
        <v>55</v>
      </c>
      <c r="F5" s="238" t="s">
        <v>56</v>
      </c>
      <c r="G5" s="188" t="s">
        <v>374</v>
      </c>
      <c r="H5" s="188" t="s">
        <v>375</v>
      </c>
      <c r="I5" s="188" t="s">
        <v>374</v>
      </c>
      <c r="J5" s="189" t="s">
        <v>375</v>
      </c>
      <c r="K5" s="239" t="s">
        <v>52</v>
      </c>
      <c r="L5" s="112"/>
    </row>
    <row r="6" spans="1:12" ht="12.75" customHeight="1" hidden="1">
      <c r="A6" s="112"/>
      <c r="B6" s="191"/>
      <c r="C6" s="240"/>
      <c r="D6" s="240"/>
      <c r="E6" s="240"/>
      <c r="F6" s="240"/>
      <c r="G6" s="240"/>
      <c r="H6" s="240"/>
      <c r="I6" s="194">
        <f>SUM(I7:I9)/3</f>
        <v>5</v>
      </c>
      <c r="J6" s="195">
        <f>SUM(J7:J9)/3</f>
        <v>3.3333333333333335</v>
      </c>
      <c r="K6" s="183"/>
      <c r="L6" s="112"/>
    </row>
    <row r="7" spans="1:12" ht="33.75">
      <c r="A7" s="112"/>
      <c r="B7" s="197" t="s">
        <v>326</v>
      </c>
      <c r="C7" s="241" t="s">
        <v>3</v>
      </c>
      <c r="D7" s="242" t="s">
        <v>4</v>
      </c>
      <c r="E7" s="243" t="s">
        <v>5</v>
      </c>
      <c r="F7" s="244" t="s">
        <v>6</v>
      </c>
      <c r="G7" s="245">
        <f>'ф1'!E102/'ф1'!E130</f>
        <v>0.8982898615164048</v>
      </c>
      <c r="H7" s="245">
        <f>'ф1'!F102/'ф1'!F130</f>
        <v>0.4962112527197213</v>
      </c>
      <c r="I7" s="203">
        <f>IF(G7&gt;0.8,5,IF(G7&gt;0.65,3,IF(G7&gt;0.5,1,0)))</f>
        <v>5</v>
      </c>
      <c r="J7" s="204">
        <f>IF(H7&gt;0.8,5,IF(H7&gt;0.65,3,IF(H7&gt;0.5,1,0)))</f>
        <v>0</v>
      </c>
      <c r="K7" s="205" t="str">
        <f>IF(G7=H7,"=",IF(G7&lt;H7,"+","-"))</f>
        <v>-</v>
      </c>
      <c r="L7" s="112"/>
    </row>
    <row r="8" spans="1:12" ht="33.75">
      <c r="A8" s="112"/>
      <c r="B8" s="197" t="s">
        <v>327</v>
      </c>
      <c r="C8" s="241" t="s">
        <v>6</v>
      </c>
      <c r="D8" s="242" t="s">
        <v>7</v>
      </c>
      <c r="E8" s="243" t="s">
        <v>8</v>
      </c>
      <c r="F8" s="244" t="s">
        <v>9</v>
      </c>
      <c r="G8" s="245">
        <f>('ф1'!E109+'ф1'!E111)/'ф1'!E102</f>
        <v>0.009515585166930686</v>
      </c>
      <c r="H8" s="245">
        <f>('ф1'!F109+'ф1'!F111)/'ф1'!F102</f>
        <v>0.09373808270312495</v>
      </c>
      <c r="I8" s="203">
        <f>IF(G8&lt;0.2,5,IF(G8&lt;0.5,3,IF(G8&lt;0.8,1,0)))</f>
        <v>5</v>
      </c>
      <c r="J8" s="204">
        <f>IF(H8&lt;0.2,5,IF(H8&lt;0.5,3,IF(H8&lt;0.8,1,0)))</f>
        <v>5</v>
      </c>
      <c r="K8" s="205" t="str">
        <f>IF(G8=H8,"=",IF(G8&gt;H8,"+","-"))</f>
        <v>-</v>
      </c>
      <c r="L8" s="112"/>
    </row>
    <row r="9" spans="1:12" ht="26.25" thickBot="1">
      <c r="A9" s="112"/>
      <c r="B9" s="206" t="s">
        <v>328</v>
      </c>
      <c r="C9" s="246" t="s">
        <v>10</v>
      </c>
      <c r="D9" s="247" t="s">
        <v>62</v>
      </c>
      <c r="E9" s="248" t="s">
        <v>11</v>
      </c>
      <c r="F9" s="249" t="s">
        <v>12</v>
      </c>
      <c r="G9" s="250">
        <f>('ф1'!E57+'ф1'!E73)/'ф1'!E86</f>
        <v>0.006974300941662086</v>
      </c>
      <c r="H9" s="250">
        <f>('ф1'!F57+'ф1'!F73)/'ф1'!F86</f>
        <v>0.02177005263546824</v>
      </c>
      <c r="I9" s="212">
        <f>IF(G9&lt;0.05,5,IF(G9&lt;0.1,3,IF(G9&lt;0.15,1,0)))</f>
        <v>5</v>
      </c>
      <c r="J9" s="213">
        <f>IF(H9&lt;0.05,5,IF(H9&lt;0.1,3,IF(H9&lt;0.15,1,0)))</f>
        <v>5</v>
      </c>
      <c r="K9" s="205" t="str">
        <f>IF(G9=H9,"=",IF(G9&gt;H9,"+","-"))</f>
        <v>-</v>
      </c>
      <c r="L9" s="112"/>
    </row>
    <row r="10" spans="1:12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12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2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1:12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12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1:12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1:12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1:12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</sheetData>
  <sheetProtection password="9E3D" sheet="1" objects="1" scenarios="1"/>
  <mergeCells count="1">
    <mergeCell ref="B4:B5"/>
  </mergeCells>
  <conditionalFormatting sqref="G7:H7">
    <cfRule type="cellIs" priority="1" dxfId="3" operator="lessThan" stopIfTrue="1">
      <formula>0.5</formula>
    </cfRule>
    <cfRule type="cellIs" priority="2" dxfId="4" operator="between" stopIfTrue="1">
      <formula>0.5</formula>
      <formula>0.65</formula>
    </cfRule>
    <cfRule type="cellIs" priority="3" dxfId="5" operator="between" stopIfTrue="1">
      <formula>0.65</formula>
      <formula>0.8</formula>
    </cfRule>
  </conditionalFormatting>
  <conditionalFormatting sqref="G8:H8">
    <cfRule type="cellIs" priority="4" dxfId="3" operator="greaterThan" stopIfTrue="1">
      <formula>0.8</formula>
    </cfRule>
    <cfRule type="cellIs" priority="5" dxfId="4" operator="between" stopIfTrue="1">
      <formula>0.5</formula>
      <formula>0.8</formula>
    </cfRule>
    <cfRule type="cellIs" priority="6" dxfId="5" operator="between" stopIfTrue="1">
      <formula>0.2</formula>
      <formula>0.5</formula>
    </cfRule>
  </conditionalFormatting>
  <conditionalFormatting sqref="G9:H9">
    <cfRule type="cellIs" priority="7" dxfId="3" operator="greaterThan" stopIfTrue="1">
      <formula>0.15</formula>
    </cfRule>
    <cfRule type="cellIs" priority="8" dxfId="4" operator="between" stopIfTrue="1">
      <formula>0.15</formula>
      <formula>0.1</formula>
    </cfRule>
    <cfRule type="cellIs" priority="9" dxfId="5" operator="between" stopIfTrue="1">
      <formula>0.1</formula>
      <formula>0.05</formula>
    </cfRule>
  </conditionalFormatting>
  <hyperlinks>
    <hyperlink ref="B1" location="СПФС!A1" display="СПФС!A1"/>
  </hyperlinks>
  <printOptions/>
  <pageMargins left="0.75" right="0.75" top="1" bottom="1" header="0.5" footer="0.5"/>
  <pageSetup horizontalDpi="150" verticalDpi="15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/>
  <dimension ref="A1:AE38"/>
  <sheetViews>
    <sheetView workbookViewId="0" topLeftCell="A1">
      <selection activeCell="G7" sqref="G7"/>
    </sheetView>
  </sheetViews>
  <sheetFormatPr defaultColWidth="9.00390625" defaultRowHeight="12.75"/>
  <cols>
    <col min="1" max="1" width="9.125" style="113" customWidth="1"/>
    <col min="2" max="2" width="21.00390625" style="113" customWidth="1"/>
    <col min="3" max="3" width="9.375" style="113" customWidth="1"/>
    <col min="4" max="4" width="8.00390625" style="113" customWidth="1"/>
    <col min="5" max="5" width="9.625" style="113" customWidth="1"/>
    <col min="6" max="6" width="8.75390625" style="113" customWidth="1"/>
    <col min="7" max="7" width="11.00390625" style="113" customWidth="1"/>
    <col min="8" max="8" width="10.75390625" style="113" customWidth="1"/>
    <col min="9" max="9" width="9.125" style="113" customWidth="1"/>
    <col min="10" max="10" width="9.875" style="113" customWidth="1"/>
    <col min="11" max="11" width="2.75390625" style="113" hidden="1" customWidth="1"/>
    <col min="12" max="16384" width="35.75390625" style="113" customWidth="1"/>
  </cols>
  <sheetData>
    <row r="1" spans="1:31" ht="18">
      <c r="A1" s="112"/>
      <c r="B1" s="176" t="s">
        <v>379</v>
      </c>
      <c r="C1" s="177" t="s">
        <v>342</v>
      </c>
      <c r="D1" s="110"/>
      <c r="E1" s="110"/>
      <c r="F1" s="110"/>
      <c r="G1" s="110"/>
      <c r="H1" s="110"/>
      <c r="I1" s="110"/>
      <c r="J1" s="11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ht="6" customHeight="1">
      <c r="A2" s="112"/>
      <c r="B2" s="214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ht="7.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ht="12.75">
      <c r="A4" s="112"/>
      <c r="B4" s="289" t="s">
        <v>53</v>
      </c>
      <c r="C4" s="178">
        <v>0</v>
      </c>
      <c r="D4" s="178">
        <v>1</v>
      </c>
      <c r="E4" s="178">
        <v>3</v>
      </c>
      <c r="F4" s="178">
        <v>5</v>
      </c>
      <c r="G4" s="179" t="s">
        <v>84</v>
      </c>
      <c r="H4" s="180"/>
      <c r="I4" s="181" t="s">
        <v>60</v>
      </c>
      <c r="J4" s="180"/>
      <c r="K4" s="215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</row>
    <row r="5" spans="1:31" ht="37.5" customHeight="1">
      <c r="A5" s="112"/>
      <c r="B5" s="290"/>
      <c r="C5" s="184" t="s">
        <v>2</v>
      </c>
      <c r="D5" s="185" t="s">
        <v>54</v>
      </c>
      <c r="E5" s="186" t="s">
        <v>55</v>
      </c>
      <c r="F5" s="187" t="s">
        <v>56</v>
      </c>
      <c r="G5" s="188" t="s">
        <v>374</v>
      </c>
      <c r="H5" s="188" t="s">
        <v>375</v>
      </c>
      <c r="I5" s="188" t="s">
        <v>374</v>
      </c>
      <c r="J5" s="189" t="s">
        <v>375</v>
      </c>
      <c r="K5" s="216" t="s">
        <v>52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</row>
    <row r="6" spans="1:31" ht="12.75" hidden="1">
      <c r="A6" s="112"/>
      <c r="B6" s="191"/>
      <c r="C6" s="192"/>
      <c r="D6" s="192"/>
      <c r="E6" s="192"/>
      <c r="F6" s="192"/>
      <c r="G6" s="193"/>
      <c r="H6" s="193"/>
      <c r="I6" s="194">
        <f>SUM(I7:I9)/3</f>
        <v>4.333333333333333</v>
      </c>
      <c r="J6" s="194">
        <f>SUM(J7:J9)/3</f>
        <v>2</v>
      </c>
      <c r="K6" s="217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</row>
    <row r="7" spans="1:31" ht="25.5">
      <c r="A7" s="112"/>
      <c r="B7" s="197" t="s">
        <v>329</v>
      </c>
      <c r="C7" s="198" t="s">
        <v>9</v>
      </c>
      <c r="D7" s="199" t="s">
        <v>13</v>
      </c>
      <c r="E7" s="200" t="s">
        <v>14</v>
      </c>
      <c r="F7" s="201" t="s">
        <v>15</v>
      </c>
      <c r="G7" s="202">
        <f>('ф1'!E65+'ф1'!E73)/('ф1'!E129-'ф1'!E125-'ф1'!E126-'ф1'!E127-'ф1'!E128)</f>
        <v>0.8795299395360121</v>
      </c>
      <c r="H7" s="202">
        <f>('ф1'!F65+'ф1'!F73)/('ф1'!F129-'ф1'!F125-'ф1'!F126-'ф1'!F127-'ф1'!F128)</f>
        <v>0.3483131926794316</v>
      </c>
      <c r="I7" s="203">
        <f>IF(G7&gt;0.4,5,IF(G7&gt;0.3,3,IF(G7&gt;0.2,1,0)))</f>
        <v>5</v>
      </c>
      <c r="J7" s="203">
        <f>IF(H7&gt;0.4,5,IF(H7&gt;0.3,3,IF(H7&gt;0.2,1,0)))</f>
        <v>3</v>
      </c>
      <c r="K7" s="218" t="str">
        <f>IF(G7=H7,"=",IF(G7&lt;H7,"+","-"))</f>
        <v>-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</row>
    <row r="8" spans="1:31" ht="25.5">
      <c r="A8" s="112"/>
      <c r="B8" s="197" t="s">
        <v>330</v>
      </c>
      <c r="C8" s="198" t="s">
        <v>16</v>
      </c>
      <c r="D8" s="199" t="s">
        <v>17</v>
      </c>
      <c r="E8" s="200" t="s">
        <v>18</v>
      </c>
      <c r="F8" s="201" t="s">
        <v>19</v>
      </c>
      <c r="G8" s="202">
        <f>('ф1'!E85-'ф1'!E48-'ф1'!E64-'ф1'!E78)/('ф1'!E129-'ф1'!E125-'ф1'!E126-'ф1'!E127-'ф1'!E128)</f>
        <v>1.0776785531211934</v>
      </c>
      <c r="H8" s="202">
        <f>('ф1'!F85-'ф1'!F48-'ф1'!F64-'ф1'!F78)/('ф1'!F129-'ф1'!F125-'ф1'!F126-'ф1'!F127-'ф1'!F128)</f>
        <v>0.5108918854736905</v>
      </c>
      <c r="I8" s="203">
        <f>IF(G8&gt;1,5,IF(G8&gt;0.85,3,IF(G8&gt;0.7,1,0)))</f>
        <v>5</v>
      </c>
      <c r="J8" s="203">
        <f>IF(H8&gt;1,5,IF(H8&gt;0.85,3,IF(H8&gt;0.7,1,0)))</f>
        <v>0</v>
      </c>
      <c r="K8" s="218" t="str">
        <f>IF(G8=H8,"=",IF(G8&lt;H8,"+","-"))</f>
        <v>-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1" ht="45.75" thickBot="1">
      <c r="A9" s="112"/>
      <c r="B9" s="206" t="s">
        <v>331</v>
      </c>
      <c r="C9" s="207" t="s">
        <v>20</v>
      </c>
      <c r="D9" s="208" t="s">
        <v>21</v>
      </c>
      <c r="E9" s="209" t="s">
        <v>22</v>
      </c>
      <c r="F9" s="210" t="s">
        <v>6</v>
      </c>
      <c r="G9" s="211">
        <f>'ф1'!E48/('ф1'!E129-'ф1'!E125-'ф1'!E126-'ф1'!E127-'ф1'!E128)</f>
        <v>0.6842603235563683</v>
      </c>
      <c r="H9" s="211">
        <f>'ф1'!F48/('ф1'!F129-'ф1'!F125-'ф1'!F126-'ф1'!F127-'ф1'!F128)</f>
        <v>0.6806299921546444</v>
      </c>
      <c r="I9" s="212">
        <f>IF(G9&gt;0.8,5,IF(G9&gt;0.6,3,IF(G9&gt;0.4,1,0)))</f>
        <v>3</v>
      </c>
      <c r="J9" s="212">
        <f>IF(H9&gt;0.8,5,IF(H9&gt;0.6,3,IF(H9&gt;0.4,1,0)))</f>
        <v>3</v>
      </c>
      <c r="K9" s="219" t="str">
        <f>IF(G9=H9,"=",IF(G9&lt;H9,"+","-"))</f>
        <v>-</v>
      </c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</row>
    <row r="10" spans="1:31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</row>
    <row r="11" spans="1:31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</row>
    <row r="12" spans="1:31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</row>
    <row r="13" spans="1:31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</row>
    <row r="14" spans="1:31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</row>
    <row r="15" spans="1:31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1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</row>
    <row r="17" spans="1:31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</row>
    <row r="18" spans="1:31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</row>
    <row r="19" spans="1:31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</row>
    <row r="20" spans="1:31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</row>
    <row r="21" spans="1:31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</row>
    <row r="22" spans="1:31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</row>
    <row r="23" spans="1:31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</row>
    <row r="24" spans="1:31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</row>
    <row r="25" spans="1:31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</row>
    <row r="27" spans="1:31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</row>
    <row r="29" spans="1:31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</row>
    <row r="31" spans="1:31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</row>
    <row r="32" spans="1:31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</row>
    <row r="33" spans="1:31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</row>
    <row r="34" spans="1:31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</row>
    <row r="35" spans="1:31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</row>
    <row r="36" spans="1:31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</row>
    <row r="37" spans="1:31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</row>
    <row r="38" ht="12.75">
      <c r="A38" s="112"/>
    </row>
  </sheetData>
  <sheetProtection password="9E3D" sheet="1" objects="1" scenarios="1"/>
  <mergeCells count="1">
    <mergeCell ref="B4:B5"/>
  </mergeCells>
  <conditionalFormatting sqref="G7:H7">
    <cfRule type="cellIs" priority="1" dxfId="3" operator="lessThan" stopIfTrue="1">
      <formula>0.2</formula>
    </cfRule>
    <cfRule type="cellIs" priority="2" dxfId="4" operator="between" stopIfTrue="1">
      <formula>0.2</formula>
      <formula>0.3</formula>
    </cfRule>
    <cfRule type="cellIs" priority="3" dxfId="5" operator="between" stopIfTrue="1">
      <formula>0.3</formula>
      <formula>0.4</formula>
    </cfRule>
  </conditionalFormatting>
  <conditionalFormatting sqref="G8:H8">
    <cfRule type="cellIs" priority="4" dxfId="3" operator="lessThan" stopIfTrue="1">
      <formula>0.7</formula>
    </cfRule>
    <cfRule type="cellIs" priority="5" dxfId="4" operator="between" stopIfTrue="1">
      <formula>0.7</formula>
      <formula>0.85</formula>
    </cfRule>
    <cfRule type="cellIs" priority="6" dxfId="5" operator="between" stopIfTrue="1">
      <formula>0.85</formula>
      <formula>1</formula>
    </cfRule>
  </conditionalFormatting>
  <conditionalFormatting sqref="G9:H9">
    <cfRule type="cellIs" priority="7" dxfId="3" operator="lessThan" stopIfTrue="1">
      <formula>0.4</formula>
    </cfRule>
    <cfRule type="cellIs" priority="8" dxfId="4" operator="between" stopIfTrue="1">
      <formula>0.4</formula>
      <formula>0.6</formula>
    </cfRule>
    <cfRule type="cellIs" priority="9" dxfId="5" operator="between" stopIfTrue="1">
      <formula>0.6</formula>
      <formula>0.8</formula>
    </cfRule>
  </conditionalFormatting>
  <hyperlinks>
    <hyperlink ref="B1" location="СПФС!A1" display="СПФС!A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J92"/>
  <sheetViews>
    <sheetView workbookViewId="0" topLeftCell="A1">
      <selection activeCell="I9" sqref="I9"/>
    </sheetView>
  </sheetViews>
  <sheetFormatPr defaultColWidth="9.00390625" defaultRowHeight="12.75"/>
  <cols>
    <col min="1" max="1" width="9.125" style="113" customWidth="1"/>
    <col min="2" max="2" width="19.25390625" style="113" customWidth="1"/>
    <col min="3" max="4" width="9.125" style="113" customWidth="1"/>
    <col min="5" max="5" width="8.125" style="113" customWidth="1"/>
    <col min="6" max="6" width="9.875" style="113" customWidth="1"/>
    <col min="7" max="7" width="8.25390625" style="113" customWidth="1"/>
    <col min="8" max="8" width="10.25390625" style="113" customWidth="1"/>
    <col min="9" max="10" width="9.125" style="113" customWidth="1"/>
    <col min="11" max="11" width="0" style="113" hidden="1" customWidth="1"/>
    <col min="12" max="16384" width="9.125" style="113" customWidth="1"/>
  </cols>
  <sheetData>
    <row r="1" spans="1:36" ht="18">
      <c r="A1" s="112"/>
      <c r="B1" s="176" t="s">
        <v>379</v>
      </c>
      <c r="C1" s="177" t="s">
        <v>346</v>
      </c>
      <c r="D1" s="110"/>
      <c r="E1" s="110"/>
      <c r="F1" s="110"/>
      <c r="G1" s="110"/>
      <c r="H1" s="110"/>
      <c r="I1" s="110"/>
      <c r="J1" s="11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1:36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36" ht="13.5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</row>
    <row r="4" spans="1:36" ht="12.75">
      <c r="A4" s="112"/>
      <c r="B4" s="289" t="s">
        <v>53</v>
      </c>
      <c r="C4" s="178">
        <v>0</v>
      </c>
      <c r="D4" s="178">
        <v>1</v>
      </c>
      <c r="E4" s="178">
        <v>3</v>
      </c>
      <c r="F4" s="178">
        <v>5</v>
      </c>
      <c r="G4" s="179" t="s">
        <v>84</v>
      </c>
      <c r="H4" s="180"/>
      <c r="I4" s="181" t="s">
        <v>60</v>
      </c>
      <c r="J4" s="182"/>
      <c r="K4" s="183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</row>
    <row r="5" spans="1:36" ht="36">
      <c r="A5" s="112"/>
      <c r="B5" s="290"/>
      <c r="C5" s="184" t="s">
        <v>2</v>
      </c>
      <c r="D5" s="185" t="s">
        <v>54</v>
      </c>
      <c r="E5" s="186" t="s">
        <v>55</v>
      </c>
      <c r="F5" s="187" t="s">
        <v>56</v>
      </c>
      <c r="G5" s="188" t="s">
        <v>374</v>
      </c>
      <c r="H5" s="188" t="s">
        <v>375</v>
      </c>
      <c r="I5" s="188" t="s">
        <v>374</v>
      </c>
      <c r="J5" s="189" t="s">
        <v>375</v>
      </c>
      <c r="K5" s="190" t="s">
        <v>52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</row>
    <row r="6" spans="1:36" ht="12.75" hidden="1">
      <c r="A6" s="112"/>
      <c r="B6" s="191"/>
      <c r="C6" s="192"/>
      <c r="D6" s="192"/>
      <c r="E6" s="192"/>
      <c r="F6" s="192"/>
      <c r="G6" s="193"/>
      <c r="H6" s="193"/>
      <c r="I6" s="194">
        <f>SUM(I7:I9)/3</f>
        <v>3.6666666666666665</v>
      </c>
      <c r="J6" s="195">
        <f>SUM(J7:J9)/3</f>
        <v>5</v>
      </c>
      <c r="K6" s="196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</row>
    <row r="7" spans="1:36" ht="23.25">
      <c r="A7" s="112"/>
      <c r="B7" s="197" t="s">
        <v>335</v>
      </c>
      <c r="C7" s="198" t="s">
        <v>20</v>
      </c>
      <c r="D7" s="199" t="s">
        <v>21</v>
      </c>
      <c r="E7" s="200" t="s">
        <v>22</v>
      </c>
      <c r="F7" s="201" t="s">
        <v>6</v>
      </c>
      <c r="G7" s="202">
        <f>'ф2'!H18/'ф1'!E86</f>
        <v>0.46187069405053666</v>
      </c>
      <c r="H7" s="202">
        <f>'ф2'!G18/'ф1'!F86</f>
        <v>0.863902914460749</v>
      </c>
      <c r="I7" s="203">
        <f aca="true" t="shared" si="0" ref="I7:J9">IF(G7&gt;0.4,5,IF(G7&gt;0.3,3,IF(G7&gt;0.2,1,0)))</f>
        <v>5</v>
      </c>
      <c r="J7" s="204">
        <f t="shared" si="0"/>
        <v>5</v>
      </c>
      <c r="K7" s="205" t="str">
        <f>IF(G7=H7,"=",IF(G7&lt;H7,"+","-"))</f>
        <v>+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</row>
    <row r="8" spans="1:36" ht="33.75">
      <c r="A8" s="112"/>
      <c r="B8" s="197" t="s">
        <v>336</v>
      </c>
      <c r="C8" s="198" t="s">
        <v>23</v>
      </c>
      <c r="D8" s="199" t="s">
        <v>24</v>
      </c>
      <c r="E8" s="200" t="s">
        <v>25</v>
      </c>
      <c r="F8" s="201" t="s">
        <v>26</v>
      </c>
      <c r="G8" s="202">
        <f>('ф2'!H23+'ф2'!H29+'ф2'!H30)/'ф1'!E48</f>
        <v>2.815320896627922</v>
      </c>
      <c r="H8" s="202">
        <f>('ф2'!G23+'ф2'!G29+'ф2'!G30)/'ф1'!F48</f>
        <v>3.106058102442274</v>
      </c>
      <c r="I8" s="203">
        <f t="shared" si="0"/>
        <v>5</v>
      </c>
      <c r="J8" s="204">
        <f t="shared" si="0"/>
        <v>5</v>
      </c>
      <c r="K8" s="205" t="str">
        <f>IF(G8=H8,"=",IF(G8&lt;H8,"+","-"))</f>
        <v>+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</row>
    <row r="9" spans="1:36" ht="34.5" thickBot="1">
      <c r="A9" s="112"/>
      <c r="B9" s="206" t="s">
        <v>337</v>
      </c>
      <c r="C9" s="207" t="s">
        <v>27</v>
      </c>
      <c r="D9" s="208" t="s">
        <v>28</v>
      </c>
      <c r="E9" s="209" t="s">
        <v>29</v>
      </c>
      <c r="F9" s="210" t="s">
        <v>19</v>
      </c>
      <c r="G9" s="211">
        <f>'ф2'!H18/'ф1'!E102</f>
        <v>0.22850710434533714</v>
      </c>
      <c r="H9" s="211">
        <f>'ф2'!G18/'ф1'!F102</f>
        <v>2.5005797750408227</v>
      </c>
      <c r="I9" s="212">
        <f t="shared" si="0"/>
        <v>1</v>
      </c>
      <c r="J9" s="213">
        <f t="shared" si="0"/>
        <v>5</v>
      </c>
      <c r="K9" s="205" t="str">
        <f>IF(G9=H9,"=",IF(G9&lt;H9,"+","-"))</f>
        <v>+</v>
      </c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</row>
    <row r="10" spans="1:36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</row>
    <row r="11" spans="1:36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</row>
    <row r="12" spans="1:36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</row>
    <row r="13" spans="1:36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</row>
    <row r="14" spans="1:36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</row>
    <row r="15" spans="1:36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</row>
    <row r="16" spans="1:36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</row>
    <row r="17" spans="1:36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</row>
    <row r="18" spans="1:36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</row>
    <row r="19" spans="1:36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</row>
    <row r="20" spans="1:36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</row>
    <row r="21" spans="1:36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</row>
    <row r="22" spans="1:36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</row>
    <row r="23" spans="1:36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</row>
    <row r="24" spans="1:36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</row>
    <row r="25" spans="1:36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</row>
    <row r="26" spans="1:36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</row>
    <row r="27" spans="1:36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</row>
    <row r="28" spans="1:36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</row>
    <row r="29" spans="1:36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</row>
    <row r="30" spans="1:36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</row>
    <row r="31" spans="1:36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</row>
    <row r="32" spans="1:36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</row>
    <row r="33" spans="1:36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</row>
    <row r="34" spans="1:36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</row>
    <row r="35" spans="1:36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</row>
    <row r="36" spans="1:36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</row>
    <row r="37" spans="1:36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</row>
    <row r="38" spans="1:36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</row>
    <row r="39" spans="1:36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</row>
    <row r="40" spans="1:36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</row>
    <row r="41" spans="1:36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</row>
    <row r="42" spans="1:36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</row>
    <row r="43" spans="1:36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</row>
    <row r="44" spans="1:36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</row>
    <row r="45" spans="1:36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</row>
    <row r="46" spans="1:36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</row>
    <row r="47" spans="1:36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</row>
    <row r="48" spans="1:36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</row>
    <row r="49" spans="1:36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1:36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</row>
    <row r="51" spans="1:36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</row>
    <row r="52" spans="1:36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</row>
    <row r="53" spans="1:36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</row>
    <row r="54" spans="1:36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</row>
    <row r="55" spans="1:36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</row>
    <row r="56" spans="1:36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</row>
    <row r="57" spans="1:36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</row>
    <row r="58" spans="1:36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</row>
    <row r="59" spans="1:36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</row>
    <row r="60" spans="1:36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</row>
    <row r="61" spans="1:36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</row>
    <row r="62" spans="1:36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</row>
    <row r="63" spans="1:36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</row>
    <row r="64" spans="1:36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</row>
    <row r="65" spans="1:36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</row>
    <row r="66" spans="1:36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</row>
    <row r="67" spans="1:36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</row>
    <row r="68" spans="1:36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</row>
    <row r="69" spans="1:36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</row>
    <row r="70" spans="1:36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</row>
    <row r="71" spans="1:36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</row>
    <row r="72" spans="1:36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</row>
    <row r="73" spans="1:36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</row>
    <row r="74" spans="1:36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</row>
    <row r="75" spans="1:36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</row>
    <row r="76" spans="1:36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</row>
    <row r="77" spans="1:36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</row>
    <row r="78" spans="1:36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</row>
    <row r="79" spans="1:36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</row>
    <row r="80" spans="1:36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</row>
    <row r="81" spans="1:36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</row>
    <row r="82" spans="1:36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</row>
    <row r="83" spans="1:36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</row>
    <row r="84" spans="1:36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</row>
    <row r="85" spans="1:36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</row>
    <row r="86" spans="1:36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</row>
    <row r="87" spans="1:36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</row>
    <row r="88" spans="1:36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</row>
    <row r="89" spans="1:36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</row>
    <row r="90" spans="1:36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</row>
    <row r="91" spans="1:36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</row>
    <row r="92" spans="1:36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</row>
  </sheetData>
  <sheetProtection password="9E3D" sheet="1" objects="1" scenarios="1"/>
  <mergeCells count="1">
    <mergeCell ref="B4:B5"/>
  </mergeCells>
  <conditionalFormatting sqref="G7:H7">
    <cfRule type="cellIs" priority="1" dxfId="3" operator="lessThan" stopIfTrue="1">
      <formula>0.4</formula>
    </cfRule>
    <cfRule type="cellIs" priority="2" dxfId="4" operator="between" stopIfTrue="1">
      <formula>0.4</formula>
      <formula>0.6</formula>
    </cfRule>
    <cfRule type="cellIs" priority="3" dxfId="5" operator="between" stopIfTrue="1">
      <formula>0.6</formula>
      <formula>0.8</formula>
    </cfRule>
  </conditionalFormatting>
  <conditionalFormatting sqref="G8:H8">
    <cfRule type="cellIs" priority="4" dxfId="3" operator="lessThan" stopIfTrue="1">
      <formula>2</formula>
    </cfRule>
    <cfRule type="cellIs" priority="5" dxfId="4" operator="between" stopIfTrue="1">
      <formula>2</formula>
      <formula>3</formula>
    </cfRule>
    <cfRule type="cellIs" priority="6" dxfId="5" operator="between" stopIfTrue="1">
      <formula>3</formula>
      <formula>4</formula>
    </cfRule>
  </conditionalFormatting>
  <conditionalFormatting sqref="G9:H9">
    <cfRule type="cellIs" priority="7" dxfId="3" operator="lessThan" stopIfTrue="1">
      <formula>0.8</formula>
    </cfRule>
    <cfRule type="cellIs" priority="8" dxfId="4" operator="between" stopIfTrue="1">
      <formula>0.8</formula>
      <formula>0.9</formula>
    </cfRule>
    <cfRule type="cellIs" priority="9" dxfId="5" operator="between" stopIfTrue="1">
      <formula>0.9</formula>
      <formula>1</formula>
    </cfRule>
  </conditionalFormatting>
  <hyperlinks>
    <hyperlink ref="B1" location="СПФС!A1" display="СПФС!A1"/>
  </hyperlinks>
  <printOptions/>
  <pageMargins left="0.75" right="0.75" top="1" bottom="1" header="0.5" footer="0.5"/>
  <pageSetup horizontalDpi="150" verticalDpi="15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МЕТОДИКА ФИНАНСОВОГО АНАЛИЗА</dc:title>
  <dc:subject/>
  <dc:creator/>
  <cp:keywords/>
  <dc:description/>
  <cp:lastModifiedBy>www.PHILka.RU</cp:lastModifiedBy>
  <cp:lastPrinted>2001-05-22T13:05:23Z</cp:lastPrinted>
  <dcterms:created xsi:type="dcterms:W3CDTF">2001-04-06T21:30:48Z</dcterms:created>
  <dcterms:modified xsi:type="dcterms:W3CDTF">2010-11-15T16:02:57Z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